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fileSharing readOnlyRecommended="1"/>
  <workbookPr defaultThemeVersion="166925"/>
  <mc:AlternateContent xmlns:mc="http://schemas.openxmlformats.org/markup-compatibility/2006">
    <mc:Choice Requires="x15">
      <x15ac:absPath xmlns:x15ac="http://schemas.microsoft.com/office/spreadsheetml/2010/11/ac" url="E:\Users\planeacion\Documentos\Desk\00003 Adm 2024-2027\Año 2026\Información 4to Trimestre CONAC 2025\"/>
    </mc:Choice>
  </mc:AlternateContent>
  <xr:revisionPtr revIDLastSave="0" documentId="8_{7B8AE354-33EC-4219-935E-07BBAA59D416}" xr6:coauthVersionLast="36" xr6:coauthVersionMax="36" xr10:uidLastSave="{00000000-0000-0000-0000-000000000000}"/>
  <workbookProtection workbookAlgorithmName="SHA-512" workbookHashValue="52PmMHvTh9DH4k/ezA80UGSXhcQVN2P3BBTzLAQamljPXNjukuabgqdlfRJnJNhCa81Ck4Ov0C0HTAYVpIyqlQ==" workbookSaltValue="7rw1+k2lDbKeFGL6qk3rRg==" workbookSpinCount="100000" lockStructure="1"/>
  <bookViews>
    <workbookView xWindow="0" yWindow="0" windowWidth="20490" windowHeight="8940" xr2:uid="{00000000-000D-0000-FFFF-FFFF00000000}"/>
  </bookViews>
  <sheets>
    <sheet name="Hoja1" sheetId="1" r:id="rId1"/>
    <sheet name="Hoja3" sheetId="3" state="hidden" r:id="rId2"/>
    <sheet name="Hoja2" sheetId="2" state="hidden" r:id="rId3"/>
    <sheet name="Hoja3 (2)" sheetId="4" state="hidden" r:id="rId4"/>
  </sheets>
  <definedNames>
    <definedName name="_xlnm._FilterDatabase" localSheetId="0" hidden="1">Hoja1!$A$12:$AM$475</definedName>
    <definedName name="_xlnm._FilterDatabase" localSheetId="2" hidden="1">Hoja2!$A$5:$M$19</definedName>
    <definedName name="_xlnm._FilterDatabase" localSheetId="1" hidden="1">Hoja3!$A$5:$N$237</definedName>
    <definedName name="_xlnm._FilterDatabase" localSheetId="3" hidden="1">'Hoja3 (2)'!$A$5:$N$231</definedName>
    <definedName name="_xlnm.Print_Area" localSheetId="0">Hoja1!$A$3:$I$475</definedName>
    <definedName name="_xlnm.Print_Titles" localSheetId="0">Hoja1!$3:$12</definedName>
  </definedNames>
  <calcPr calcId="191029" iterate="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430" i="1" l="1"/>
  <c r="I475" i="1" s="1"/>
  <c r="I360" i="1" l="1"/>
  <c r="H360" i="1"/>
  <c r="H9" i="1"/>
  <c r="T473" i="1" l="1"/>
  <c r="T472" i="1"/>
  <c r="T471" i="1"/>
  <c r="T470" i="1"/>
  <c r="T469" i="1"/>
  <c r="T468" i="1"/>
  <c r="T467" i="1"/>
  <c r="T466" i="1"/>
  <c r="T465" i="1"/>
  <c r="T464" i="1"/>
  <c r="T455" i="1"/>
  <c r="T454" i="1"/>
  <c r="T453" i="1"/>
  <c r="T451" i="1"/>
  <c r="T450" i="1"/>
  <c r="T449" i="1"/>
  <c r="T448" i="1"/>
  <c r="T447" i="1"/>
  <c r="T446" i="1"/>
  <c r="T445" i="1"/>
  <c r="T444" i="1"/>
  <c r="T443" i="1"/>
  <c r="T442" i="1"/>
  <c r="T441" i="1"/>
  <c r="T440" i="1"/>
  <c r="T439" i="1"/>
  <c r="T433" i="1"/>
  <c r="T432" i="1"/>
  <c r="T431" i="1"/>
  <c r="T429" i="1"/>
  <c r="T428" i="1"/>
  <c r="T427" i="1"/>
  <c r="T426" i="1"/>
  <c r="T425" i="1"/>
  <c r="T424" i="1"/>
  <c r="T423" i="1"/>
  <c r="T422" i="1"/>
  <c r="T421" i="1"/>
  <c r="T420" i="1"/>
  <c r="T419" i="1"/>
  <c r="T418" i="1"/>
  <c r="T417" i="1"/>
  <c r="T416" i="1"/>
  <c r="T415" i="1"/>
  <c r="T414" i="1"/>
  <c r="T413" i="1"/>
  <c r="T412" i="1"/>
  <c r="T411" i="1"/>
  <c r="T410" i="1"/>
  <c r="T409" i="1"/>
  <c r="T408" i="1"/>
  <c r="T407" i="1"/>
  <c r="T406" i="1"/>
  <c r="T405" i="1"/>
  <c r="T404" i="1"/>
  <c r="T403" i="1"/>
  <c r="T402" i="1"/>
  <c r="T401" i="1"/>
  <c r="T400" i="1"/>
  <c r="T399" i="1"/>
  <c r="T398" i="1"/>
  <c r="T397" i="1"/>
  <c r="T396" i="1"/>
  <c r="T395" i="1"/>
  <c r="T394" i="1"/>
  <c r="T393" i="1"/>
  <c r="T392" i="1"/>
  <c r="T391" i="1"/>
  <c r="T390" i="1"/>
  <c r="T389" i="1"/>
  <c r="T388" i="1"/>
  <c r="T387" i="1"/>
  <c r="T386" i="1"/>
  <c r="T385" i="1"/>
  <c r="T384" i="1"/>
  <c r="T383" i="1"/>
  <c r="T382" i="1"/>
  <c r="T381" i="1"/>
  <c r="T380" i="1"/>
  <c r="T379" i="1"/>
  <c r="T378" i="1"/>
  <c r="T377" i="1"/>
  <c r="T376" i="1"/>
  <c r="T375" i="1"/>
  <c r="T374" i="1"/>
  <c r="T373" i="1"/>
  <c r="T372" i="1"/>
  <c r="T371" i="1"/>
  <c r="T370" i="1"/>
  <c r="T369" i="1"/>
  <c r="T368" i="1"/>
  <c r="T367" i="1"/>
  <c r="T366" i="1"/>
  <c r="T365" i="1"/>
  <c r="T364" i="1"/>
  <c r="T363" i="1"/>
  <c r="T362" i="1"/>
  <c r="T361" i="1"/>
  <c r="T360" i="1"/>
  <c r="T359" i="1"/>
  <c r="T358" i="1"/>
  <c r="T357" i="1"/>
  <c r="T312" i="1"/>
  <c r="T311" i="1"/>
  <c r="T310" i="1"/>
  <c r="T309" i="1"/>
  <c r="T308" i="1"/>
  <c r="T307" i="1"/>
  <c r="T306" i="1"/>
  <c r="T305" i="1"/>
  <c r="T304" i="1"/>
  <c r="T303" i="1"/>
  <c r="T302" i="1"/>
  <c r="T301" i="1"/>
  <c r="T300" i="1"/>
  <c r="T299" i="1"/>
  <c r="T298" i="1"/>
  <c r="T297" i="1"/>
  <c r="T296" i="1"/>
  <c r="T295" i="1"/>
  <c r="T294" i="1"/>
  <c r="T293" i="1"/>
  <c r="T292" i="1"/>
  <c r="T291" i="1"/>
  <c r="T290" i="1"/>
  <c r="T289" i="1"/>
  <c r="T288" i="1"/>
  <c r="T287" i="1"/>
  <c r="T286" i="1"/>
  <c r="T285" i="1"/>
  <c r="T284" i="1"/>
  <c r="T283" i="1"/>
  <c r="T282" i="1"/>
  <c r="T281" i="1"/>
  <c r="T280" i="1"/>
  <c r="T279" i="1"/>
  <c r="T278" i="1"/>
  <c r="T277" i="1"/>
  <c r="T276" i="1"/>
  <c r="T275" i="1"/>
  <c r="T274" i="1"/>
  <c r="T273" i="1"/>
  <c r="T272" i="1"/>
  <c r="T271" i="1"/>
  <c r="T270" i="1"/>
  <c r="T269" i="1"/>
  <c r="T268" i="1"/>
  <c r="T267" i="1"/>
  <c r="T266" i="1"/>
  <c r="T265" i="1"/>
  <c r="T264" i="1"/>
  <c r="T263" i="1"/>
  <c r="T262" i="1"/>
  <c r="T261" i="1"/>
  <c r="T260" i="1"/>
  <c r="T259" i="1"/>
  <c r="T258" i="1"/>
  <c r="H184" i="1"/>
  <c r="I91" i="1"/>
  <c r="H91" i="1"/>
  <c r="I88" i="1"/>
  <c r="H88" i="1"/>
  <c r="I78" i="1"/>
  <c r="H78" i="1"/>
  <c r="H77" i="1"/>
  <c r="H22" i="1"/>
  <c r="H330" i="1"/>
  <c r="H190" i="1"/>
  <c r="H185" i="1"/>
  <c r="H183" i="1"/>
  <c r="H182" i="1"/>
  <c r="H125" i="1"/>
  <c r="H117" i="1"/>
  <c r="H79" i="1"/>
  <c r="H42" i="1"/>
  <c r="H29" i="1"/>
  <c r="H20" i="1"/>
  <c r="H21" i="1"/>
  <c r="H44" i="1"/>
  <c r="H139" i="1"/>
  <c r="I79" i="1"/>
  <c r="I77" i="1"/>
  <c r="I356" i="1"/>
  <c r="H356" i="1"/>
  <c r="I330" i="1"/>
  <c r="I190" i="1"/>
  <c r="I185" i="1"/>
  <c r="I184" i="1"/>
  <c r="I183" i="1"/>
  <c r="I182" i="1"/>
  <c r="I125" i="1"/>
  <c r="I117" i="1"/>
  <c r="I44" i="1"/>
  <c r="I42" i="1"/>
  <c r="I32" i="1"/>
  <c r="H32" i="1"/>
  <c r="I29" i="1"/>
  <c r="I26" i="1"/>
  <c r="H26" i="1"/>
  <c r="I25" i="1"/>
  <c r="H25" i="1"/>
  <c r="I24" i="1"/>
  <c r="H24" i="1"/>
  <c r="I22" i="1"/>
  <c r="I21" i="1"/>
  <c r="I20" i="1"/>
  <c r="H33" i="1"/>
  <c r="I18" i="1"/>
  <c r="H18" i="1"/>
  <c r="I352" i="1"/>
  <c r="H352" i="1"/>
  <c r="I351" i="1"/>
  <c r="H351" i="1"/>
  <c r="I350" i="1"/>
  <c r="H350" i="1"/>
  <c r="I192" i="1"/>
  <c r="H192" i="1"/>
  <c r="I139" i="1"/>
  <c r="I39" i="1"/>
  <c r="H39" i="1"/>
  <c r="I31" i="1"/>
  <c r="H31" i="1"/>
  <c r="I23" i="1"/>
  <c r="H23" i="1"/>
  <c r="I19" i="1"/>
  <c r="H19" i="1"/>
  <c r="H17" i="1"/>
  <c r="H94" i="1"/>
  <c r="I27" i="1"/>
  <c r="H27" i="1"/>
  <c r="I16" i="1"/>
  <c r="H16" i="1"/>
  <c r="I33" i="1"/>
  <c r="H15" i="1"/>
  <c r="I41" i="1" l="1"/>
  <c r="R41" i="1" s="1"/>
  <c r="H41" i="1"/>
  <c r="H30" i="1"/>
  <c r="I129" i="1"/>
  <c r="R129" i="1" s="1"/>
  <c r="H129" i="1"/>
  <c r="I14" i="1"/>
  <c r="H14" i="1"/>
  <c r="I177" i="1" l="1"/>
  <c r="R177" i="1" s="1"/>
  <c r="H177" i="1"/>
  <c r="I144" i="1"/>
  <c r="R144" i="1" s="1"/>
  <c r="H144" i="1"/>
  <c r="I142" i="1"/>
  <c r="R142" i="1" s="1"/>
  <c r="H142" i="1"/>
  <c r="I93" i="1"/>
  <c r="R93" i="1" s="1"/>
  <c r="H93" i="1"/>
  <c r="I92" i="1"/>
  <c r="R92" i="1" s="1"/>
  <c r="H92" i="1"/>
  <c r="I90" i="1"/>
  <c r="R90" i="1" s="1"/>
  <c r="H90" i="1"/>
  <c r="I89" i="1"/>
  <c r="R89" i="1" s="1"/>
  <c r="H89" i="1"/>
  <c r="I87" i="1"/>
  <c r="R87" i="1" s="1"/>
  <c r="H87" i="1"/>
  <c r="I86" i="1"/>
  <c r="R86" i="1" s="1"/>
  <c r="H86" i="1"/>
  <c r="I85" i="1"/>
  <c r="R85" i="1" s="1"/>
  <c r="H85" i="1"/>
  <c r="I84" i="1"/>
  <c r="R84" i="1" s="1"/>
  <c r="H84" i="1"/>
  <c r="I83" i="1"/>
  <c r="R83" i="1" s="1"/>
  <c r="H83" i="1"/>
  <c r="I82" i="1"/>
  <c r="R82" i="1" s="1"/>
  <c r="H82" i="1"/>
  <c r="I81" i="1"/>
  <c r="R81" i="1" s="1"/>
  <c r="H81" i="1"/>
  <c r="I80" i="1"/>
  <c r="R80" i="1" s="1"/>
  <c r="H80" i="1"/>
  <c r="I76" i="1"/>
  <c r="R76" i="1" s="1"/>
  <c r="H76" i="1"/>
  <c r="I75" i="1"/>
  <c r="R75" i="1" s="1"/>
  <c r="H75" i="1"/>
  <c r="I74" i="1"/>
  <c r="R74" i="1" s="1"/>
  <c r="H74" i="1"/>
  <c r="I73" i="1"/>
  <c r="R73" i="1" s="1"/>
  <c r="H73" i="1"/>
  <c r="I72" i="1"/>
  <c r="R72" i="1" s="1"/>
  <c r="H72" i="1"/>
  <c r="I71" i="1"/>
  <c r="R71" i="1" s="1"/>
  <c r="H71" i="1"/>
  <c r="I70" i="1"/>
  <c r="R70" i="1" s="1"/>
  <c r="H70" i="1"/>
  <c r="I69" i="1"/>
  <c r="R69" i="1" s="1"/>
  <c r="H69" i="1"/>
  <c r="I68" i="1"/>
  <c r="R68" i="1" s="1"/>
  <c r="H68" i="1"/>
  <c r="I67" i="1"/>
  <c r="R67" i="1" s="1"/>
  <c r="H67" i="1"/>
  <c r="I66" i="1"/>
  <c r="R66" i="1" s="1"/>
  <c r="H66" i="1"/>
  <c r="I65" i="1"/>
  <c r="R65" i="1" s="1"/>
  <c r="H65" i="1"/>
  <c r="I64" i="1"/>
  <c r="R64" i="1" s="1"/>
  <c r="H64" i="1"/>
  <c r="I63" i="1"/>
  <c r="R63" i="1" s="1"/>
  <c r="H63" i="1"/>
  <c r="I62" i="1"/>
  <c r="R62" i="1" s="1"/>
  <c r="H62" i="1"/>
  <c r="I61" i="1"/>
  <c r="R61" i="1" s="1"/>
  <c r="H61" i="1"/>
  <c r="I60" i="1"/>
  <c r="H60" i="1"/>
  <c r="I59" i="1"/>
  <c r="H59" i="1"/>
  <c r="I58" i="1"/>
  <c r="H58" i="1"/>
  <c r="I57" i="1"/>
  <c r="H57" i="1"/>
  <c r="I56" i="1"/>
  <c r="H56" i="1"/>
  <c r="I55" i="1"/>
  <c r="H55" i="1"/>
  <c r="I54" i="1"/>
  <c r="H54" i="1"/>
  <c r="I53" i="1"/>
  <c r="H53" i="1"/>
  <c r="I52" i="1"/>
  <c r="H52" i="1"/>
  <c r="I51" i="1"/>
  <c r="H51" i="1"/>
  <c r="I50" i="1"/>
  <c r="H50" i="1"/>
  <c r="I49" i="1"/>
  <c r="H49" i="1"/>
  <c r="I40" i="1"/>
  <c r="H40" i="1"/>
  <c r="I34" i="1"/>
  <c r="H34" i="1"/>
  <c r="I30" i="1"/>
  <c r="I17" i="1"/>
  <c r="I15" i="1"/>
  <c r="I174" i="1"/>
  <c r="H174" i="1"/>
  <c r="I161" i="1"/>
  <c r="H161" i="1"/>
  <c r="I307" i="1" l="1"/>
  <c r="I121" i="1"/>
  <c r="I120" i="1"/>
  <c r="I118" i="1"/>
  <c r="I112" i="1"/>
  <c r="I111" i="1"/>
  <c r="I110" i="1"/>
  <c r="I109" i="1"/>
  <c r="I108" i="1"/>
  <c r="I107" i="1"/>
  <c r="I106" i="1"/>
  <c r="I105" i="1"/>
  <c r="I104" i="1"/>
  <c r="I103" i="1"/>
  <c r="I102" i="1"/>
  <c r="I101" i="1"/>
  <c r="I100" i="1"/>
  <c r="I99" i="1"/>
  <c r="I98" i="1"/>
  <c r="I97" i="1"/>
  <c r="I96" i="1"/>
  <c r="I48" i="1"/>
  <c r="I47" i="1"/>
  <c r="I46" i="1"/>
  <c r="I45" i="1"/>
  <c r="I38" i="1"/>
  <c r="I37" i="1"/>
  <c r="I36" i="1"/>
  <c r="I35" i="1"/>
  <c r="I28" i="1"/>
  <c r="H28" i="1"/>
  <c r="H307" i="1" l="1"/>
  <c r="I148" i="1"/>
  <c r="H148" i="1"/>
  <c r="H121" i="1"/>
  <c r="H120" i="1"/>
  <c r="H118" i="1"/>
  <c r="I113" i="1"/>
  <c r="H113" i="1"/>
  <c r="H112" i="1"/>
  <c r="H111" i="1"/>
  <c r="H110" i="1"/>
  <c r="H109" i="1"/>
  <c r="H108" i="1"/>
  <c r="H107" i="1"/>
  <c r="H106" i="1"/>
  <c r="H105" i="1"/>
  <c r="H103" i="1"/>
  <c r="H102" i="1"/>
  <c r="H101" i="1"/>
  <c r="H100" i="1"/>
  <c r="H99" i="1"/>
  <c r="H98" i="1"/>
  <c r="H97" i="1"/>
  <c r="H96" i="1"/>
  <c r="I95" i="1"/>
  <c r="H95" i="1"/>
  <c r="H48" i="1"/>
  <c r="H47" i="1"/>
  <c r="H46" i="1"/>
  <c r="H45" i="1"/>
  <c r="I43" i="1"/>
  <c r="H43" i="1"/>
  <c r="H38" i="1"/>
  <c r="H37" i="1"/>
  <c r="H36" i="1"/>
  <c r="H35" i="1"/>
  <c r="H104" i="1"/>
  <c r="I137" i="1" l="1"/>
  <c r="H137" i="1"/>
  <c r="I317" i="1"/>
  <c r="H317" i="1"/>
  <c r="I303" i="1"/>
  <c r="H303" i="1"/>
  <c r="I296" i="1"/>
  <c r="H296" i="1"/>
  <c r="I267" i="1"/>
  <c r="H267" i="1"/>
  <c r="I213" i="1"/>
  <c r="H213" i="1"/>
  <c r="I146" i="1"/>
  <c r="H146" i="1"/>
  <c r="I145" i="1"/>
  <c r="H145" i="1"/>
  <c r="I141" i="1"/>
  <c r="H141" i="1"/>
  <c r="H355" i="1" l="1"/>
  <c r="I355" i="1"/>
  <c r="H354" i="1"/>
  <c r="I354" i="1"/>
  <c r="H348" i="1"/>
  <c r="I348" i="1"/>
  <c r="H347" i="1"/>
  <c r="I347" i="1"/>
  <c r="H346" i="1"/>
  <c r="I346" i="1"/>
  <c r="H345" i="1"/>
  <c r="I345" i="1"/>
  <c r="H344" i="1"/>
  <c r="I344" i="1"/>
  <c r="H343" i="1"/>
  <c r="I343" i="1"/>
  <c r="H342" i="1"/>
  <c r="I342" i="1"/>
  <c r="H341" i="1"/>
  <c r="I341" i="1"/>
  <c r="H340" i="1"/>
  <c r="I340" i="1"/>
  <c r="H339" i="1"/>
  <c r="I339" i="1"/>
  <c r="H328" i="1"/>
  <c r="I328" i="1"/>
  <c r="H327" i="1"/>
  <c r="I327" i="1"/>
  <c r="H325" i="1"/>
  <c r="I325" i="1"/>
  <c r="H323" i="1"/>
  <c r="I323" i="1"/>
  <c r="H322" i="1"/>
  <c r="I322" i="1"/>
  <c r="H321" i="1"/>
  <c r="I321" i="1"/>
  <c r="H312" i="1"/>
  <c r="I312" i="1"/>
  <c r="H311" i="1"/>
  <c r="I311" i="1"/>
  <c r="H310" i="1"/>
  <c r="I310" i="1"/>
  <c r="H309" i="1"/>
  <c r="I309" i="1"/>
  <c r="H308" i="1"/>
  <c r="I308" i="1"/>
  <c r="H306" i="1"/>
  <c r="I306" i="1"/>
  <c r="H302" i="1"/>
  <c r="I302" i="1"/>
  <c r="H301" i="1"/>
  <c r="I301" i="1"/>
  <c r="H300" i="1"/>
  <c r="I300" i="1"/>
  <c r="H299" i="1"/>
  <c r="I299" i="1"/>
  <c r="H298" i="1"/>
  <c r="I298" i="1"/>
  <c r="H297" i="1"/>
  <c r="I297" i="1"/>
  <c r="H295" i="1"/>
  <c r="I295" i="1"/>
  <c r="H294" i="1"/>
  <c r="I294" i="1"/>
  <c r="H293" i="1"/>
  <c r="I293" i="1"/>
  <c r="H292" i="1"/>
  <c r="I292" i="1"/>
  <c r="H291" i="1"/>
  <c r="I291" i="1"/>
  <c r="H290" i="1"/>
  <c r="I290" i="1"/>
  <c r="H289" i="1"/>
  <c r="I289" i="1"/>
  <c r="H288" i="1"/>
  <c r="I288" i="1"/>
  <c r="H287" i="1"/>
  <c r="I287" i="1"/>
  <c r="H286" i="1"/>
  <c r="I286" i="1"/>
  <c r="H285" i="1"/>
  <c r="I285" i="1"/>
  <c r="H281" i="1"/>
  <c r="I281" i="1"/>
  <c r="H280" i="1"/>
  <c r="I280" i="1"/>
  <c r="H279" i="1"/>
  <c r="I279" i="1"/>
  <c r="H278" i="1"/>
  <c r="I278" i="1"/>
  <c r="H277" i="1"/>
  <c r="I277" i="1"/>
  <c r="H276" i="1"/>
  <c r="I276" i="1"/>
  <c r="H275" i="1"/>
  <c r="I275" i="1"/>
  <c r="H273" i="1"/>
  <c r="I273" i="1"/>
  <c r="H272" i="1"/>
  <c r="I272" i="1"/>
  <c r="H271" i="1"/>
  <c r="I271" i="1"/>
  <c r="H270" i="1"/>
  <c r="I270" i="1"/>
  <c r="H269" i="1"/>
  <c r="I269" i="1"/>
  <c r="H268" i="1"/>
  <c r="I268" i="1"/>
  <c r="H266" i="1"/>
  <c r="I266" i="1"/>
  <c r="H265" i="1"/>
  <c r="I265" i="1"/>
  <c r="H263" i="1"/>
  <c r="I263" i="1"/>
  <c r="H262" i="1"/>
  <c r="I262" i="1"/>
  <c r="H261" i="1"/>
  <c r="I261" i="1"/>
  <c r="H260" i="1"/>
  <c r="I260" i="1"/>
  <c r="H258" i="1"/>
  <c r="I258" i="1"/>
  <c r="H257" i="1"/>
  <c r="I257" i="1"/>
  <c r="H256" i="1"/>
  <c r="I256" i="1"/>
  <c r="H252" i="1"/>
  <c r="I252" i="1"/>
  <c r="H250" i="1"/>
  <c r="I250" i="1"/>
  <c r="H249" i="1"/>
  <c r="I249" i="1"/>
  <c r="H248" i="1"/>
  <c r="I248" i="1"/>
  <c r="H247" i="1"/>
  <c r="I247" i="1"/>
  <c r="H246" i="1"/>
  <c r="I246" i="1"/>
  <c r="H245" i="1"/>
  <c r="I245" i="1"/>
  <c r="H244" i="1"/>
  <c r="I244" i="1"/>
  <c r="H243" i="1"/>
  <c r="I243" i="1"/>
  <c r="H242" i="1"/>
  <c r="I242" i="1"/>
  <c r="H241" i="1"/>
  <c r="I241" i="1"/>
  <c r="H240" i="1"/>
  <c r="I240" i="1"/>
  <c r="H239" i="1"/>
  <c r="I239" i="1"/>
  <c r="H238" i="1"/>
  <c r="I238" i="1"/>
  <c r="H237" i="1"/>
  <c r="I237" i="1"/>
  <c r="H235" i="1"/>
  <c r="I235" i="1"/>
  <c r="H233" i="1"/>
  <c r="I233" i="1"/>
  <c r="H232" i="1"/>
  <c r="I232" i="1"/>
  <c r="H231" i="1"/>
  <c r="I231" i="1"/>
  <c r="H230" i="1"/>
  <c r="I230" i="1"/>
  <c r="H229" i="1"/>
  <c r="I229" i="1"/>
  <c r="H228" i="1"/>
  <c r="I228" i="1"/>
  <c r="H227" i="1"/>
  <c r="I227" i="1"/>
  <c r="H226" i="1"/>
  <c r="I226" i="1"/>
  <c r="H225" i="1"/>
  <c r="I225" i="1"/>
  <c r="H224" i="1"/>
  <c r="I224" i="1"/>
  <c r="H223" i="1"/>
  <c r="I223" i="1"/>
  <c r="H222" i="1"/>
  <c r="I222" i="1"/>
  <c r="H220" i="1"/>
  <c r="I220" i="1"/>
  <c r="H219" i="1"/>
  <c r="I219" i="1"/>
  <c r="H218" i="1"/>
  <c r="I218" i="1"/>
  <c r="H217" i="1"/>
  <c r="I217" i="1"/>
  <c r="I216" i="1"/>
  <c r="H216" i="1"/>
  <c r="H215" i="1"/>
  <c r="I215" i="1"/>
  <c r="H214" i="1"/>
  <c r="I214" i="1"/>
  <c r="I212" i="1"/>
  <c r="H212" i="1"/>
  <c r="H209" i="1"/>
  <c r="I209" i="1"/>
  <c r="H208" i="1"/>
  <c r="I208" i="1"/>
  <c r="H206" i="1"/>
  <c r="I206" i="1"/>
  <c r="H204" i="1"/>
  <c r="I204" i="1"/>
  <c r="I203" i="1"/>
  <c r="H203" i="1"/>
  <c r="H201" i="1"/>
  <c r="I201" i="1"/>
  <c r="H200" i="1"/>
  <c r="I200" i="1"/>
  <c r="I198" i="1"/>
  <c r="H198" i="1"/>
  <c r="I197" i="1"/>
  <c r="H197" i="1"/>
  <c r="H196" i="1"/>
  <c r="I196" i="1"/>
  <c r="H195" i="1"/>
  <c r="I195" i="1"/>
  <c r="I193" i="1"/>
  <c r="H193" i="1"/>
  <c r="I191" i="1"/>
  <c r="H191" i="1"/>
  <c r="I188" i="1"/>
  <c r="H188" i="1"/>
  <c r="I94" i="1"/>
  <c r="I357" i="1" l="1"/>
  <c r="H357" i="1"/>
  <c r="I353" i="1"/>
  <c r="H353" i="1"/>
  <c r="I349" i="1"/>
  <c r="H349" i="1"/>
  <c r="I338" i="1"/>
  <c r="H338" i="1"/>
  <c r="I337" i="1"/>
  <c r="H337" i="1"/>
  <c r="I336" i="1"/>
  <c r="H336" i="1"/>
  <c r="I335" i="1"/>
  <c r="H335" i="1"/>
  <c r="I334" i="1"/>
  <c r="H334" i="1"/>
  <c r="I333" i="1"/>
  <c r="H333" i="1"/>
  <c r="I332" i="1"/>
  <c r="H332" i="1"/>
  <c r="I331" i="1"/>
  <c r="H331" i="1"/>
  <c r="I329" i="1"/>
  <c r="H329" i="1"/>
  <c r="I326" i="1"/>
  <c r="H326" i="1"/>
  <c r="I324" i="1"/>
  <c r="H324" i="1"/>
  <c r="I320" i="1"/>
  <c r="H320" i="1"/>
  <c r="I319" i="1"/>
  <c r="H319" i="1"/>
  <c r="I318" i="1"/>
  <c r="H318" i="1"/>
  <c r="I316" i="1"/>
  <c r="H316" i="1"/>
  <c r="I315" i="1"/>
  <c r="H315" i="1"/>
  <c r="I314" i="1"/>
  <c r="H314" i="1"/>
  <c r="I313" i="1"/>
  <c r="H313" i="1"/>
  <c r="I305" i="1"/>
  <c r="H305" i="1"/>
  <c r="I304" i="1"/>
  <c r="H304" i="1"/>
  <c r="I284" i="1"/>
  <c r="H284" i="1"/>
  <c r="I283" i="1"/>
  <c r="H283" i="1"/>
  <c r="I282" i="1"/>
  <c r="H282" i="1"/>
  <c r="I274" i="1"/>
  <c r="H274" i="1"/>
  <c r="I264" i="1"/>
  <c r="H264" i="1"/>
  <c r="I259" i="1"/>
  <c r="H259" i="1"/>
  <c r="I255" i="1"/>
  <c r="H255" i="1"/>
  <c r="I254" i="1"/>
  <c r="H254" i="1"/>
  <c r="I253" i="1"/>
  <c r="H253" i="1"/>
  <c r="I251" i="1"/>
  <c r="H251" i="1"/>
  <c r="I236" i="1"/>
  <c r="H236" i="1"/>
  <c r="I234" i="1"/>
  <c r="H234" i="1"/>
  <c r="I221" i="1"/>
  <c r="H221" i="1"/>
  <c r="I211" i="1"/>
  <c r="H211" i="1"/>
  <c r="I210" i="1"/>
  <c r="H210" i="1"/>
  <c r="I207" i="1"/>
  <c r="H207" i="1"/>
  <c r="I205" i="1"/>
  <c r="H205" i="1"/>
  <c r="I202" i="1"/>
  <c r="H202" i="1"/>
  <c r="I199" i="1"/>
  <c r="H199" i="1"/>
  <c r="I194" i="1"/>
  <c r="H194" i="1"/>
  <c r="I189" i="1"/>
  <c r="H189" i="1"/>
  <c r="I187" i="1"/>
  <c r="H187" i="1"/>
  <c r="I186" i="1"/>
  <c r="H186" i="1"/>
  <c r="I181" i="1"/>
  <c r="H181" i="1"/>
  <c r="I180" i="1"/>
  <c r="H180" i="1"/>
  <c r="I179" i="1"/>
  <c r="H179" i="1"/>
  <c r="I178" i="1"/>
  <c r="H178" i="1"/>
  <c r="I176" i="1"/>
  <c r="H176" i="1"/>
  <c r="I175" i="1"/>
  <c r="H175" i="1"/>
  <c r="I173" i="1"/>
  <c r="H173" i="1"/>
  <c r="I172" i="1"/>
  <c r="H172" i="1"/>
  <c r="I171" i="1"/>
  <c r="H171" i="1"/>
  <c r="I170" i="1"/>
  <c r="H170" i="1"/>
  <c r="I169" i="1"/>
  <c r="H169" i="1"/>
  <c r="I168" i="1"/>
  <c r="H168" i="1"/>
  <c r="I167" i="1"/>
  <c r="H167" i="1"/>
  <c r="I166" i="1"/>
  <c r="H166" i="1"/>
  <c r="I165" i="1"/>
  <c r="H165" i="1"/>
  <c r="I164" i="1"/>
  <c r="H164" i="1"/>
  <c r="I163" i="1"/>
  <c r="H163" i="1"/>
  <c r="I162" i="1"/>
  <c r="H162" i="1"/>
  <c r="I160" i="1"/>
  <c r="H160" i="1"/>
  <c r="I159" i="1"/>
  <c r="H159" i="1"/>
  <c r="I158" i="1"/>
  <c r="H158" i="1"/>
  <c r="I157" i="1"/>
  <c r="H157" i="1"/>
  <c r="I156" i="1"/>
  <c r="H156" i="1"/>
  <c r="I155" i="1"/>
  <c r="H155" i="1"/>
  <c r="I154" i="1"/>
  <c r="H154" i="1"/>
  <c r="I153" i="1"/>
  <c r="H153" i="1"/>
  <c r="I152" i="1"/>
  <c r="H152" i="1"/>
  <c r="I151" i="1"/>
  <c r="H151" i="1"/>
  <c r="I150" i="1"/>
  <c r="H150" i="1"/>
  <c r="I149" i="1"/>
  <c r="H149" i="1"/>
  <c r="I147" i="1"/>
  <c r="H147" i="1"/>
  <c r="I143" i="1"/>
  <c r="H143" i="1"/>
  <c r="I140" i="1"/>
  <c r="H140" i="1"/>
  <c r="I138" i="1"/>
  <c r="H138" i="1"/>
  <c r="I136" i="1"/>
  <c r="H136" i="1"/>
  <c r="I135" i="1"/>
  <c r="H135" i="1"/>
  <c r="I134" i="1"/>
  <c r="H134" i="1"/>
  <c r="I133" i="1"/>
  <c r="H133" i="1"/>
  <c r="I132" i="1"/>
  <c r="H132" i="1"/>
  <c r="I131" i="1"/>
  <c r="H131" i="1"/>
  <c r="I130" i="1"/>
  <c r="H130" i="1"/>
  <c r="I128" i="1"/>
  <c r="H128" i="1"/>
  <c r="I127" i="1"/>
  <c r="H127" i="1"/>
  <c r="I126" i="1"/>
  <c r="H126" i="1"/>
  <c r="I124" i="1"/>
  <c r="H124" i="1"/>
  <c r="I123" i="1"/>
  <c r="H123" i="1"/>
  <c r="I122" i="1"/>
  <c r="H122" i="1"/>
  <c r="I119" i="1"/>
  <c r="H119" i="1"/>
  <c r="I116" i="1"/>
  <c r="H116" i="1"/>
  <c r="I115" i="1"/>
  <c r="H115" i="1"/>
  <c r="I114" i="1"/>
  <c r="R14" i="1" l="1"/>
  <c r="K437" i="1" l="1"/>
  <c r="T463" i="1" l="1"/>
  <c r="T462" i="1"/>
  <c r="T461" i="1"/>
  <c r="T460" i="1"/>
  <c r="T459" i="1"/>
  <c r="T458" i="1"/>
  <c r="T257" i="1" l="1"/>
  <c r="T256" i="1"/>
  <c r="T255" i="1"/>
  <c r="T254" i="1"/>
  <c r="T253" i="1"/>
  <c r="T252" i="1"/>
  <c r="T251" i="1"/>
  <c r="T250" i="1"/>
  <c r="T249" i="1"/>
  <c r="T248" i="1"/>
  <c r="T247" i="1"/>
  <c r="T246" i="1"/>
  <c r="T245" i="1"/>
  <c r="T244" i="1"/>
  <c r="T243" i="1"/>
  <c r="T242" i="1"/>
  <c r="T241" i="1"/>
  <c r="T240" i="1"/>
  <c r="T239" i="1"/>
  <c r="T238" i="1"/>
  <c r="T237" i="1"/>
  <c r="T236" i="1"/>
  <c r="T235" i="1"/>
  <c r="T234" i="1"/>
  <c r="T233" i="1"/>
  <c r="T232" i="1"/>
  <c r="T231" i="1"/>
  <c r="T230" i="1"/>
  <c r="T229" i="1"/>
  <c r="T228" i="1"/>
  <c r="T227" i="1"/>
  <c r="T226" i="1"/>
  <c r="T225" i="1"/>
  <c r="T224" i="1"/>
  <c r="T223" i="1"/>
  <c r="T222" i="1"/>
  <c r="T221" i="1"/>
  <c r="T220" i="1"/>
  <c r="T219" i="1"/>
  <c r="T218" i="1"/>
  <c r="T217" i="1"/>
  <c r="T216" i="1"/>
  <c r="T215" i="1"/>
  <c r="T214" i="1"/>
  <c r="T213" i="1"/>
  <c r="T212" i="1"/>
  <c r="T211" i="1"/>
  <c r="T210" i="1"/>
  <c r="T209" i="1"/>
  <c r="T208" i="1"/>
  <c r="T207" i="1"/>
  <c r="T206" i="1"/>
  <c r="T205" i="1"/>
  <c r="T204" i="1"/>
  <c r="T203" i="1"/>
  <c r="T202" i="1"/>
  <c r="T201" i="1"/>
  <c r="T200" i="1"/>
  <c r="T199" i="1"/>
  <c r="T198" i="1"/>
  <c r="T197" i="1"/>
  <c r="T196" i="1"/>
  <c r="T195" i="1"/>
  <c r="T194" i="1"/>
  <c r="T193" i="1"/>
  <c r="T192" i="1"/>
  <c r="T191" i="1"/>
  <c r="T190" i="1"/>
  <c r="T189" i="1"/>
  <c r="T188" i="1"/>
  <c r="T187" i="1"/>
  <c r="T186" i="1"/>
  <c r="T185" i="1"/>
  <c r="T184" i="1"/>
  <c r="T183" i="1"/>
  <c r="T182" i="1"/>
  <c r="T181" i="1"/>
  <c r="T180" i="1"/>
  <c r="T179" i="1"/>
  <c r="T178" i="1"/>
  <c r="T177" i="1"/>
  <c r="T176" i="1"/>
  <c r="T175" i="1"/>
  <c r="T174" i="1"/>
  <c r="T173" i="1"/>
  <c r="T172" i="1"/>
  <c r="T171" i="1"/>
  <c r="T170" i="1"/>
  <c r="T169" i="1"/>
  <c r="T168" i="1"/>
  <c r="T167" i="1"/>
  <c r="T166" i="1"/>
  <c r="T165" i="1"/>
  <c r="T164" i="1"/>
  <c r="T163" i="1"/>
  <c r="T162" i="1"/>
  <c r="T161" i="1"/>
  <c r="T160" i="1"/>
  <c r="T159" i="1"/>
  <c r="T158" i="1"/>
  <c r="T157" i="1"/>
  <c r="T156" i="1"/>
  <c r="T155" i="1"/>
  <c r="T154" i="1"/>
  <c r="T153" i="1"/>
  <c r="T152" i="1"/>
  <c r="T151" i="1"/>
  <c r="T150" i="1"/>
  <c r="T149" i="1"/>
  <c r="T148" i="1"/>
  <c r="T147" i="1"/>
  <c r="T146" i="1"/>
  <c r="T145" i="1"/>
  <c r="T144" i="1"/>
  <c r="T143" i="1"/>
  <c r="T142" i="1"/>
  <c r="T141" i="1"/>
  <c r="T140" i="1"/>
  <c r="T139" i="1"/>
  <c r="T138" i="1"/>
  <c r="T137" i="1"/>
  <c r="T136" i="1"/>
  <c r="T135" i="1"/>
  <c r="T134" i="1"/>
  <c r="T133" i="1"/>
  <c r="T132" i="1"/>
  <c r="T131" i="1"/>
  <c r="T130" i="1"/>
  <c r="T129" i="1"/>
  <c r="T128" i="1"/>
  <c r="T127" i="1"/>
  <c r="T126" i="1"/>
  <c r="T125" i="1"/>
  <c r="T124" i="1"/>
  <c r="T123" i="1"/>
  <c r="T122" i="1"/>
  <c r="T121" i="1"/>
  <c r="T120" i="1"/>
  <c r="T119" i="1"/>
  <c r="T118" i="1"/>
  <c r="T117" i="1"/>
  <c r="T116" i="1"/>
  <c r="T115" i="1"/>
  <c r="T114" i="1"/>
  <c r="T113" i="1"/>
  <c r="T112" i="1"/>
  <c r="T111" i="1"/>
  <c r="T110" i="1"/>
  <c r="T109" i="1"/>
  <c r="T108" i="1"/>
  <c r="T107" i="1"/>
  <c r="T106" i="1"/>
  <c r="T105" i="1"/>
  <c r="T104" i="1"/>
  <c r="T103" i="1"/>
  <c r="T102" i="1"/>
  <c r="T101" i="1"/>
  <c r="T100" i="1"/>
  <c r="T99" i="1"/>
  <c r="T98" i="1"/>
  <c r="T97" i="1"/>
  <c r="T96" i="1"/>
  <c r="T95" i="1"/>
  <c r="T94" i="1"/>
  <c r="T93" i="1"/>
  <c r="T92" i="1"/>
  <c r="T91" i="1"/>
  <c r="T90" i="1"/>
  <c r="T89" i="1"/>
  <c r="T88" i="1"/>
  <c r="T87" i="1"/>
  <c r="T86" i="1"/>
  <c r="T85" i="1"/>
  <c r="T84" i="1"/>
  <c r="T83" i="1"/>
  <c r="T82" i="1"/>
  <c r="T81" i="1"/>
  <c r="T80" i="1"/>
  <c r="T79" i="1"/>
  <c r="T78" i="1"/>
  <c r="T77" i="1"/>
  <c r="T76" i="1"/>
  <c r="T75" i="1"/>
  <c r="T74" i="1"/>
  <c r="T73" i="1"/>
  <c r="T72" i="1"/>
  <c r="T71" i="1"/>
  <c r="T70" i="1"/>
  <c r="T69" i="1"/>
  <c r="T68" i="1"/>
  <c r="T67" i="1"/>
  <c r="T66" i="1"/>
  <c r="T65" i="1"/>
  <c r="T64" i="1"/>
  <c r="T63" i="1"/>
  <c r="T62" i="1"/>
  <c r="T61" i="1"/>
  <c r="H114" i="1" l="1"/>
  <c r="R16" i="1" l="1"/>
  <c r="AI474" i="1"/>
  <c r="AH474" i="1"/>
  <c r="AG474" i="1"/>
  <c r="AF474" i="1"/>
  <c r="AD474" i="1"/>
  <c r="Z474" i="1"/>
  <c r="T474" i="1"/>
  <c r="I474" i="1"/>
  <c r="D474" i="1"/>
  <c r="AE473" i="1"/>
  <c r="Z473" i="1"/>
  <c r="F473" i="1"/>
  <c r="E473" i="1"/>
  <c r="AE471" i="1"/>
  <c r="Z471" i="1"/>
  <c r="F471" i="1"/>
  <c r="E471" i="1"/>
  <c r="AF470" i="1"/>
  <c r="AE470" i="1"/>
  <c r="Z470" i="1"/>
  <c r="AF469" i="1"/>
  <c r="AE469" i="1"/>
  <c r="Z469" i="1"/>
  <c r="R468" i="1"/>
  <c r="R467" i="1"/>
  <c r="AE457" i="1"/>
  <c r="Z457" i="1"/>
  <c r="T457" i="1"/>
  <c r="R457" i="1"/>
  <c r="K457" i="1"/>
  <c r="Z456" i="1"/>
  <c r="T456" i="1"/>
  <c r="AF471" i="1" l="1"/>
  <c r="AF473" i="1"/>
  <c r="AE474" i="1"/>
  <c r="J7" i="1"/>
  <c r="K5" i="1"/>
  <c r="M2" i="1" l="1"/>
  <c r="K2" i="1" s="1"/>
  <c r="M10" i="1"/>
  <c r="K10" i="1" s="1"/>
  <c r="M7" i="1"/>
  <c r="K7" i="1" s="1"/>
  <c r="K6" i="1"/>
  <c r="M4" i="1"/>
  <c r="K4" i="1" s="1"/>
  <c r="M1" i="1"/>
  <c r="K1" i="1" s="1"/>
  <c r="K3" i="1"/>
  <c r="R446" i="1" l="1"/>
  <c r="R445" i="1"/>
  <c r="R438" i="1"/>
  <c r="R437" i="1"/>
  <c r="R436" i="1"/>
  <c r="R435" i="1"/>
  <c r="R60" i="1"/>
  <c r="R59" i="1"/>
  <c r="R58" i="1"/>
  <c r="R57" i="1"/>
  <c r="R56" i="1"/>
  <c r="R55" i="1"/>
  <c r="R54" i="1"/>
  <c r="R53" i="1"/>
  <c r="R52" i="1"/>
  <c r="R51" i="1"/>
  <c r="R50" i="1"/>
  <c r="R49" i="1"/>
  <c r="R48" i="1"/>
  <c r="R47" i="1"/>
  <c r="R46" i="1"/>
  <c r="R45" i="1"/>
  <c r="R44" i="1"/>
  <c r="R43" i="1"/>
  <c r="R42" i="1"/>
  <c r="R40" i="1"/>
  <c r="R39" i="1"/>
  <c r="R38" i="1"/>
  <c r="R37" i="1"/>
  <c r="R36" i="1"/>
  <c r="R35" i="1"/>
  <c r="R34" i="1"/>
  <c r="R33" i="1"/>
  <c r="R32" i="1"/>
  <c r="R31" i="1"/>
  <c r="R30" i="1"/>
  <c r="R29" i="1"/>
  <c r="R28" i="1"/>
  <c r="R27" i="1"/>
  <c r="R26" i="1"/>
  <c r="R25" i="1"/>
  <c r="R24" i="1"/>
  <c r="R23" i="1"/>
  <c r="R22" i="1"/>
  <c r="R21" i="1"/>
  <c r="R20" i="1"/>
  <c r="R19" i="1"/>
  <c r="R18" i="1"/>
  <c r="R17" i="1"/>
  <c r="R15" i="1"/>
  <c r="E7" i="3" l="1"/>
  <c r="E6" i="3"/>
  <c r="T434" i="1" l="1"/>
  <c r="T13" i="1"/>
  <c r="T475" i="1"/>
  <c r="T452" i="1"/>
  <c r="T438" i="1"/>
  <c r="T437" i="1"/>
  <c r="T436" i="1"/>
  <c r="T435" i="1"/>
  <c r="T430" i="1"/>
  <c r="T356" i="1"/>
  <c r="T355" i="1"/>
  <c r="T354" i="1"/>
  <c r="T353" i="1"/>
  <c r="T352" i="1"/>
  <c r="T351" i="1"/>
  <c r="T350" i="1"/>
  <c r="T349" i="1"/>
  <c r="T348" i="1"/>
  <c r="T347" i="1"/>
  <c r="T346" i="1"/>
  <c r="T345" i="1"/>
  <c r="T344" i="1"/>
  <c r="T343" i="1"/>
  <c r="T342" i="1"/>
  <c r="T341" i="1"/>
  <c r="T340" i="1"/>
  <c r="T339" i="1"/>
  <c r="T338" i="1"/>
  <c r="T337" i="1"/>
  <c r="T336" i="1"/>
  <c r="T335" i="1"/>
  <c r="T334" i="1"/>
  <c r="T333" i="1"/>
  <c r="T332" i="1"/>
  <c r="T331" i="1"/>
  <c r="T330" i="1"/>
  <c r="T329" i="1"/>
  <c r="T328" i="1"/>
  <c r="T327" i="1"/>
  <c r="T326" i="1"/>
  <c r="T325" i="1"/>
  <c r="T324" i="1"/>
  <c r="T323" i="1"/>
  <c r="T322" i="1"/>
  <c r="T321" i="1"/>
  <c r="T320" i="1"/>
  <c r="T319" i="1"/>
  <c r="T318" i="1"/>
  <c r="T317" i="1"/>
  <c r="T316" i="1"/>
  <c r="T315" i="1"/>
  <c r="T314" i="1"/>
  <c r="T313" i="1"/>
  <c r="T60" i="1"/>
  <c r="T59" i="1"/>
  <c r="T58" i="1"/>
  <c r="T57" i="1"/>
  <c r="T56" i="1"/>
  <c r="T55" i="1"/>
  <c r="T54" i="1"/>
  <c r="T53" i="1"/>
  <c r="T52" i="1"/>
  <c r="T51" i="1"/>
  <c r="T50" i="1"/>
  <c r="T49" i="1"/>
  <c r="T48" i="1"/>
  <c r="T47" i="1"/>
  <c r="T46" i="1"/>
  <c r="T45" i="1"/>
  <c r="T44" i="1"/>
  <c r="T43" i="1"/>
  <c r="T42" i="1"/>
  <c r="T41" i="1"/>
  <c r="T40" i="1"/>
  <c r="T39" i="1"/>
  <c r="T38" i="1"/>
  <c r="T37" i="1"/>
  <c r="T36" i="1"/>
  <c r="T35" i="1"/>
  <c r="T34" i="1"/>
  <c r="T33" i="1"/>
  <c r="T32" i="1"/>
  <c r="T31" i="1"/>
  <c r="T30" i="1"/>
  <c r="T29" i="1"/>
  <c r="T28" i="1"/>
  <c r="T27" i="1"/>
  <c r="T26" i="1"/>
  <c r="T25" i="1"/>
  <c r="T24" i="1"/>
  <c r="T23" i="1"/>
  <c r="T22" i="1"/>
  <c r="T21" i="1"/>
  <c r="T20" i="1"/>
  <c r="T19" i="1"/>
  <c r="T18" i="1"/>
  <c r="T17" i="1"/>
  <c r="T16" i="1"/>
  <c r="T15" i="1"/>
  <c r="T14" i="1"/>
  <c r="U4" i="1" l="1"/>
  <c r="U3" i="1"/>
  <c r="U5" i="1" l="1"/>
  <c r="S3" i="1" l="1"/>
  <c r="S4" i="1"/>
  <c r="S6" i="1" l="1"/>
  <c r="K438" i="1"/>
  <c r="K436" i="1"/>
  <c r="K435" i="1"/>
  <c r="D430" i="1" l="1"/>
  <c r="C3" i="4" l="1"/>
  <c r="C2" i="4" s="1"/>
  <c r="C3" i="2"/>
  <c r="C3" i="3"/>
  <c r="G231" i="4"/>
  <c r="F231" i="4"/>
  <c r="G230" i="4"/>
  <c r="F230" i="4"/>
  <c r="G229" i="4"/>
  <c r="F229" i="4"/>
  <c r="G228" i="4"/>
  <c r="F228" i="4"/>
  <c r="G227" i="4"/>
  <c r="F227" i="4"/>
  <c r="G226" i="4"/>
  <c r="F226" i="4"/>
  <c r="G225" i="4"/>
  <c r="F225" i="4"/>
  <c r="G224" i="4"/>
  <c r="F224" i="4"/>
  <c r="G223" i="4"/>
  <c r="F223" i="4"/>
  <c r="G222" i="4"/>
  <c r="F222" i="4"/>
  <c r="G221" i="4"/>
  <c r="F221" i="4"/>
  <c r="G220" i="4"/>
  <c r="F220" i="4"/>
  <c r="G219" i="4"/>
  <c r="F219" i="4"/>
  <c r="G218" i="4"/>
  <c r="F218" i="4"/>
  <c r="G217" i="4"/>
  <c r="F217" i="4"/>
  <c r="G216" i="4"/>
  <c r="F216" i="4"/>
  <c r="G215" i="4"/>
  <c r="F215" i="4"/>
  <c r="G214" i="4"/>
  <c r="F214" i="4"/>
  <c r="G213" i="4"/>
  <c r="F213" i="4"/>
  <c r="G212" i="4"/>
  <c r="F212" i="4"/>
  <c r="G211" i="4"/>
  <c r="F211" i="4"/>
  <c r="G210" i="4"/>
  <c r="F210" i="4"/>
  <c r="G209" i="4"/>
  <c r="F209" i="4"/>
  <c r="G208" i="4"/>
  <c r="F208" i="4"/>
  <c r="G207" i="4"/>
  <c r="F207" i="4"/>
  <c r="G206" i="4"/>
  <c r="F206" i="4"/>
  <c r="G205" i="4"/>
  <c r="F205" i="4"/>
  <c r="G204" i="4"/>
  <c r="F204" i="4"/>
  <c r="G203" i="4"/>
  <c r="F203" i="4"/>
  <c r="G202" i="4"/>
  <c r="F202" i="4"/>
  <c r="G201" i="4"/>
  <c r="F201" i="4"/>
  <c r="G200" i="4"/>
  <c r="F200" i="4"/>
  <c r="G199" i="4"/>
  <c r="F199" i="4"/>
  <c r="G198" i="4"/>
  <c r="F198" i="4"/>
  <c r="G197" i="4"/>
  <c r="F197" i="4"/>
  <c r="G196" i="4"/>
  <c r="F196" i="4"/>
  <c r="G195" i="4"/>
  <c r="F195" i="4"/>
  <c r="G194" i="4"/>
  <c r="F194" i="4"/>
  <c r="G193" i="4"/>
  <c r="F193" i="4"/>
  <c r="G192" i="4"/>
  <c r="F192" i="4"/>
  <c r="G191" i="4"/>
  <c r="F191" i="4"/>
  <c r="G190" i="4"/>
  <c r="F190" i="4"/>
  <c r="G189" i="4"/>
  <c r="F189" i="4"/>
  <c r="G188" i="4"/>
  <c r="F188" i="4"/>
  <c r="G187" i="4"/>
  <c r="F187" i="4"/>
  <c r="G186" i="4"/>
  <c r="F186" i="4"/>
  <c r="G185" i="4"/>
  <c r="F185" i="4"/>
  <c r="G184" i="4"/>
  <c r="F184" i="4"/>
  <c r="G183" i="4"/>
  <c r="F183" i="4"/>
  <c r="G182" i="4"/>
  <c r="F182" i="4"/>
  <c r="G181" i="4"/>
  <c r="F181" i="4"/>
  <c r="G180" i="4"/>
  <c r="F180" i="4"/>
  <c r="G179" i="4"/>
  <c r="F179" i="4"/>
  <c r="G178" i="4"/>
  <c r="F178" i="4"/>
  <c r="G177" i="4"/>
  <c r="F177" i="4"/>
  <c r="G176" i="4"/>
  <c r="F176" i="4"/>
  <c r="G175" i="4"/>
  <c r="F175" i="4"/>
  <c r="G174" i="4"/>
  <c r="F174" i="4"/>
  <c r="G173" i="4"/>
  <c r="F173" i="4"/>
  <c r="G172" i="4"/>
  <c r="F172" i="4"/>
  <c r="G171" i="4"/>
  <c r="F171" i="4"/>
  <c r="G170" i="4"/>
  <c r="F170" i="4"/>
  <c r="G169" i="4"/>
  <c r="F169" i="4"/>
  <c r="G168" i="4"/>
  <c r="F168" i="4"/>
  <c r="G167" i="4"/>
  <c r="F167" i="4"/>
  <c r="G166" i="4"/>
  <c r="F166" i="4"/>
  <c r="G165" i="4"/>
  <c r="F165" i="4"/>
  <c r="G164" i="4"/>
  <c r="F164" i="4"/>
  <c r="G163" i="4"/>
  <c r="F163" i="4"/>
  <c r="G162" i="4"/>
  <c r="F162" i="4"/>
  <c r="G161" i="4"/>
  <c r="F161" i="4"/>
  <c r="G160" i="4"/>
  <c r="F160" i="4"/>
  <c r="G159" i="4"/>
  <c r="F159" i="4"/>
  <c r="G158" i="4"/>
  <c r="F158" i="4"/>
  <c r="G157" i="4"/>
  <c r="F157" i="4"/>
  <c r="G156" i="4"/>
  <c r="F156" i="4"/>
  <c r="G155" i="4"/>
  <c r="F155" i="4"/>
  <c r="G154" i="4"/>
  <c r="F154" i="4"/>
  <c r="G153" i="4"/>
  <c r="F153" i="4"/>
  <c r="G152" i="4"/>
  <c r="F152" i="4"/>
  <c r="G151" i="4"/>
  <c r="F151" i="4"/>
  <c r="G150" i="4"/>
  <c r="F150" i="4"/>
  <c r="G149" i="4"/>
  <c r="F149" i="4"/>
  <c r="G148" i="4"/>
  <c r="F148" i="4"/>
  <c r="G147" i="4"/>
  <c r="F147" i="4"/>
  <c r="G146" i="4"/>
  <c r="F146" i="4"/>
  <c r="G145" i="4"/>
  <c r="F145" i="4"/>
  <c r="G144" i="4"/>
  <c r="F144" i="4"/>
  <c r="G143" i="4"/>
  <c r="F143" i="4"/>
  <c r="G142" i="4"/>
  <c r="F142" i="4"/>
  <c r="G141" i="4"/>
  <c r="F141" i="4"/>
  <c r="G140" i="4"/>
  <c r="F140" i="4"/>
  <c r="G139" i="4"/>
  <c r="F139" i="4"/>
  <c r="G138" i="4"/>
  <c r="F138" i="4"/>
  <c r="G137" i="4"/>
  <c r="F137" i="4"/>
  <c r="G136" i="4"/>
  <c r="F136" i="4"/>
  <c r="G135" i="4"/>
  <c r="F135" i="4"/>
  <c r="G134" i="4"/>
  <c r="F134" i="4"/>
  <c r="G133" i="4"/>
  <c r="F133" i="4"/>
  <c r="G132" i="4"/>
  <c r="F132" i="4"/>
  <c r="G131" i="4"/>
  <c r="F131" i="4"/>
  <c r="G130" i="4"/>
  <c r="F130" i="4"/>
  <c r="G129" i="4"/>
  <c r="F129" i="4"/>
  <c r="G128" i="4"/>
  <c r="F128" i="4"/>
  <c r="G127" i="4"/>
  <c r="F127" i="4"/>
  <c r="G126" i="4"/>
  <c r="F126" i="4"/>
  <c r="G125" i="4"/>
  <c r="F125" i="4"/>
  <c r="G124" i="4"/>
  <c r="F124" i="4"/>
  <c r="G123" i="4"/>
  <c r="F123" i="4"/>
  <c r="G122" i="4"/>
  <c r="F122" i="4"/>
  <c r="G121" i="4"/>
  <c r="F121" i="4"/>
  <c r="G120" i="4"/>
  <c r="F120" i="4"/>
  <c r="G119" i="4"/>
  <c r="F119" i="4"/>
  <c r="G118" i="4"/>
  <c r="F118" i="4"/>
  <c r="G117" i="4"/>
  <c r="F117" i="4"/>
  <c r="G116" i="4"/>
  <c r="F116" i="4"/>
  <c r="G115" i="4"/>
  <c r="F115" i="4"/>
  <c r="G114" i="4"/>
  <c r="F114" i="4"/>
  <c r="G113" i="4"/>
  <c r="F113" i="4"/>
  <c r="G112" i="4"/>
  <c r="F112" i="4"/>
  <c r="G111" i="4"/>
  <c r="F111" i="4"/>
  <c r="G110" i="4"/>
  <c r="F110" i="4"/>
  <c r="G109" i="4"/>
  <c r="F109" i="4"/>
  <c r="G108" i="4"/>
  <c r="F108" i="4"/>
  <c r="G107" i="4"/>
  <c r="F107" i="4"/>
  <c r="G106" i="4"/>
  <c r="F106" i="4"/>
  <c r="G105" i="4"/>
  <c r="F105" i="4"/>
  <c r="G104" i="4"/>
  <c r="F104" i="4"/>
  <c r="G103" i="4"/>
  <c r="F103" i="4"/>
  <c r="G102" i="4"/>
  <c r="F102" i="4"/>
  <c r="G101" i="4"/>
  <c r="F101" i="4"/>
  <c r="G100" i="4"/>
  <c r="F100" i="4"/>
  <c r="G99" i="4"/>
  <c r="F99" i="4"/>
  <c r="G98" i="4"/>
  <c r="F98" i="4"/>
  <c r="G97" i="4"/>
  <c r="F97" i="4"/>
  <c r="G96" i="4"/>
  <c r="F96" i="4"/>
  <c r="G95" i="4"/>
  <c r="F95" i="4"/>
  <c r="G94" i="4"/>
  <c r="F94" i="4"/>
  <c r="G93" i="4"/>
  <c r="F93" i="4"/>
  <c r="G92" i="4"/>
  <c r="F92" i="4"/>
  <c r="G91" i="4"/>
  <c r="F91" i="4"/>
  <c r="G90" i="4"/>
  <c r="F90" i="4"/>
  <c r="G89" i="4"/>
  <c r="F89" i="4"/>
  <c r="G88" i="4"/>
  <c r="F88" i="4"/>
  <c r="G87" i="4"/>
  <c r="F87" i="4"/>
  <c r="G86" i="4"/>
  <c r="F86" i="4"/>
  <c r="G85" i="4"/>
  <c r="F85" i="4"/>
  <c r="G84" i="4"/>
  <c r="F84" i="4"/>
  <c r="G83" i="4"/>
  <c r="F83" i="4"/>
  <c r="G82" i="4"/>
  <c r="F82" i="4"/>
  <c r="G81" i="4"/>
  <c r="F81" i="4"/>
  <c r="G80" i="4"/>
  <c r="F80" i="4"/>
  <c r="G79" i="4"/>
  <c r="F79" i="4"/>
  <c r="G78" i="4"/>
  <c r="F78" i="4"/>
  <c r="G77" i="4"/>
  <c r="F77" i="4"/>
  <c r="G76" i="4"/>
  <c r="F76" i="4"/>
  <c r="G75" i="4"/>
  <c r="F75" i="4"/>
  <c r="G74" i="4"/>
  <c r="F74" i="4"/>
  <c r="G73" i="4"/>
  <c r="F73" i="4"/>
  <c r="G72" i="4"/>
  <c r="F72" i="4"/>
  <c r="G71" i="4"/>
  <c r="F71" i="4"/>
  <c r="G70" i="4"/>
  <c r="F70" i="4"/>
  <c r="G69" i="4"/>
  <c r="F69" i="4"/>
  <c r="G68" i="4"/>
  <c r="F68" i="4"/>
  <c r="G67" i="4"/>
  <c r="F67" i="4"/>
  <c r="G66" i="4"/>
  <c r="F66" i="4"/>
  <c r="G65" i="4"/>
  <c r="F65" i="4"/>
  <c r="G64" i="4"/>
  <c r="F64" i="4"/>
  <c r="G63" i="4"/>
  <c r="F63" i="4"/>
  <c r="G62" i="4"/>
  <c r="F62" i="4"/>
  <c r="G61" i="4"/>
  <c r="F61" i="4"/>
  <c r="G60" i="4"/>
  <c r="F60" i="4"/>
  <c r="G59" i="4"/>
  <c r="F59" i="4"/>
  <c r="G58" i="4"/>
  <c r="F58" i="4"/>
  <c r="G57" i="4"/>
  <c r="F57" i="4"/>
  <c r="G56" i="4"/>
  <c r="F56" i="4"/>
  <c r="G55" i="4"/>
  <c r="F55" i="4"/>
  <c r="G54" i="4"/>
  <c r="F54" i="4"/>
  <c r="G53" i="4"/>
  <c r="F53" i="4"/>
  <c r="G52" i="4"/>
  <c r="F52" i="4"/>
  <c r="G51" i="4"/>
  <c r="F51" i="4"/>
  <c r="G50" i="4"/>
  <c r="F50" i="4"/>
  <c r="G49" i="4"/>
  <c r="F49" i="4"/>
  <c r="G48" i="4"/>
  <c r="F48" i="4"/>
  <c r="G47" i="4"/>
  <c r="F47" i="4"/>
  <c r="G46" i="4"/>
  <c r="F46" i="4"/>
  <c r="G45" i="4"/>
  <c r="F45" i="4"/>
  <c r="G44" i="4"/>
  <c r="F44" i="4"/>
  <c r="G43" i="4"/>
  <c r="F43" i="4"/>
  <c r="G42" i="4"/>
  <c r="F42" i="4"/>
  <c r="G41" i="4"/>
  <c r="F41" i="4"/>
  <c r="G40" i="4"/>
  <c r="F40" i="4"/>
  <c r="G39" i="4"/>
  <c r="F39" i="4"/>
  <c r="G38" i="4"/>
  <c r="F38" i="4"/>
  <c r="G37" i="4"/>
  <c r="F37" i="4"/>
  <c r="G36" i="4"/>
  <c r="F36" i="4"/>
  <c r="G35" i="4"/>
  <c r="F35" i="4"/>
  <c r="G34" i="4"/>
  <c r="F34" i="4"/>
  <c r="G33" i="4"/>
  <c r="F33" i="4"/>
  <c r="G32" i="4"/>
  <c r="F32" i="4"/>
  <c r="G31" i="4"/>
  <c r="F31" i="4"/>
  <c r="G30" i="4"/>
  <c r="F30" i="4"/>
  <c r="G29" i="4"/>
  <c r="F29" i="4"/>
  <c r="G28" i="4"/>
  <c r="F28" i="4"/>
  <c r="G27" i="4"/>
  <c r="F27" i="4"/>
  <c r="G26" i="4"/>
  <c r="F26" i="4"/>
  <c r="G25" i="4"/>
  <c r="F25" i="4"/>
  <c r="G24" i="4"/>
  <c r="F24" i="4"/>
  <c r="G23" i="4"/>
  <c r="F23" i="4"/>
  <c r="G22" i="4"/>
  <c r="F22" i="4"/>
  <c r="G21" i="4"/>
  <c r="F21" i="4"/>
  <c r="G20" i="4"/>
  <c r="F20" i="4"/>
  <c r="G19" i="4"/>
  <c r="F19" i="4"/>
  <c r="G18" i="4"/>
  <c r="F18" i="4"/>
  <c r="G17" i="4"/>
  <c r="F17" i="4"/>
  <c r="G16" i="4"/>
  <c r="F16" i="4"/>
  <c r="G15" i="4"/>
  <c r="F15" i="4"/>
  <c r="G14" i="4"/>
  <c r="F14" i="4"/>
  <c r="G13" i="4"/>
  <c r="F13" i="4"/>
  <c r="G12" i="4"/>
  <c r="F12" i="4"/>
  <c r="G11" i="4"/>
  <c r="F11" i="4"/>
  <c r="G10" i="4"/>
  <c r="F10" i="4"/>
  <c r="G9" i="4"/>
  <c r="F9" i="4"/>
  <c r="G8" i="4"/>
  <c r="F8" i="4"/>
  <c r="G7" i="4"/>
  <c r="F7" i="4"/>
  <c r="F6" i="4"/>
  <c r="G6" i="4"/>
  <c r="C2" i="3" l="1"/>
  <c r="E60" i="4"/>
  <c r="E56" i="4"/>
  <c r="E231" i="4"/>
  <c r="E230" i="4"/>
  <c r="E229" i="4"/>
  <c r="E228" i="4"/>
  <c r="E227" i="4"/>
  <c r="E226" i="4"/>
  <c r="E225" i="4"/>
  <c r="E224" i="4"/>
  <c r="E223" i="4"/>
  <c r="E222" i="4"/>
  <c r="E221" i="4"/>
  <c r="E220" i="4"/>
  <c r="E219" i="4"/>
  <c r="E218" i="4"/>
  <c r="E217" i="4"/>
  <c r="E215" i="4"/>
  <c r="E214" i="4"/>
  <c r="E213" i="4"/>
  <c r="E212" i="4"/>
  <c r="E211" i="4"/>
  <c r="E210" i="4"/>
  <c r="E209" i="4"/>
  <c r="E208" i="4"/>
  <c r="E207" i="4"/>
  <c r="E205" i="4"/>
  <c r="E204" i="4"/>
  <c r="E202" i="4"/>
  <c r="E201" i="4"/>
  <c r="E200" i="4"/>
  <c r="E199" i="4"/>
  <c r="E198" i="4"/>
  <c r="E197" i="4"/>
  <c r="E196" i="4"/>
  <c r="E195" i="4"/>
  <c r="E194" i="4"/>
  <c r="E193" i="4"/>
  <c r="E192" i="4"/>
  <c r="E191" i="4"/>
  <c r="E190" i="4"/>
  <c r="E189" i="4"/>
  <c r="E188" i="4"/>
  <c r="E187" i="4"/>
  <c r="E186" i="4"/>
  <c r="E185" i="4"/>
  <c r="E184" i="4"/>
  <c r="E183" i="4"/>
  <c r="E182" i="4"/>
  <c r="E181" i="4"/>
  <c r="E180" i="4"/>
  <c r="E179" i="4"/>
  <c r="E177" i="4"/>
  <c r="E174" i="4"/>
  <c r="E171" i="4"/>
  <c r="E170" i="4"/>
  <c r="E169" i="4"/>
  <c r="E168" i="4"/>
  <c r="E167" i="4"/>
  <c r="E166" i="4"/>
  <c r="E165" i="4"/>
  <c r="E164" i="4"/>
  <c r="E163" i="4"/>
  <c r="E162" i="4"/>
  <c r="E161" i="4"/>
  <c r="E160" i="4"/>
  <c r="E159" i="4"/>
  <c r="E158" i="4"/>
  <c r="E157" i="4"/>
  <c r="E156" i="4"/>
  <c r="E155" i="4"/>
  <c r="E154" i="4"/>
  <c r="E153" i="4"/>
  <c r="E152" i="4"/>
  <c r="E151" i="4"/>
  <c r="E150" i="4"/>
  <c r="E149" i="4"/>
  <c r="E148" i="4"/>
  <c r="E147" i="4"/>
  <c r="E146" i="4"/>
  <c r="E145" i="4"/>
  <c r="E144" i="4"/>
  <c r="E143" i="4"/>
  <c r="E142" i="4"/>
  <c r="E141" i="4"/>
  <c r="E140" i="4"/>
  <c r="E139" i="4"/>
  <c r="E138" i="4"/>
  <c r="E137" i="4"/>
  <c r="E136" i="4"/>
  <c r="E135" i="4"/>
  <c r="E134" i="4"/>
  <c r="E133" i="4"/>
  <c r="E132" i="4"/>
  <c r="E131" i="4"/>
  <c r="E130" i="4"/>
  <c r="E129" i="4"/>
  <c r="E128" i="4"/>
  <c r="E127" i="4"/>
  <c r="E126" i="4"/>
  <c r="E125" i="4"/>
  <c r="E124" i="4"/>
  <c r="E123" i="4"/>
  <c r="E122" i="4"/>
  <c r="E121" i="4"/>
  <c r="E120" i="4"/>
  <c r="E119" i="4"/>
  <c r="E118" i="4"/>
  <c r="E117" i="4"/>
  <c r="E116" i="4"/>
  <c r="E115" i="4"/>
  <c r="E114" i="4"/>
  <c r="E113" i="4"/>
  <c r="E112" i="4"/>
  <c r="E111" i="4"/>
  <c r="E110" i="4"/>
  <c r="E109" i="4"/>
  <c r="E108" i="4"/>
  <c r="E107" i="4"/>
  <c r="E106" i="4"/>
  <c r="E105" i="4"/>
  <c r="E104" i="4"/>
  <c r="E103" i="4"/>
  <c r="E102" i="4"/>
  <c r="E101" i="4"/>
  <c r="E100" i="4"/>
  <c r="E99" i="4"/>
  <c r="E98" i="4"/>
  <c r="E97" i="4"/>
  <c r="E96" i="4"/>
  <c r="E95" i="4"/>
  <c r="E94" i="4"/>
  <c r="E93" i="4"/>
  <c r="E92" i="4"/>
  <c r="E91" i="4"/>
  <c r="E90" i="4"/>
  <c r="E89" i="4"/>
  <c r="E88" i="4"/>
  <c r="E87" i="4"/>
  <c r="E86" i="4"/>
  <c r="E85" i="4"/>
  <c r="E84" i="4"/>
  <c r="E83" i="4"/>
  <c r="E82" i="4"/>
  <c r="E81" i="4"/>
  <c r="E80" i="4"/>
  <c r="E79" i="4"/>
  <c r="E78" i="4"/>
  <c r="E77" i="4"/>
  <c r="E76" i="4"/>
  <c r="E75" i="4"/>
  <c r="E74" i="4"/>
  <c r="E73" i="4"/>
  <c r="E72" i="4"/>
  <c r="E71" i="4"/>
  <c r="E70" i="4"/>
  <c r="E69" i="4"/>
  <c r="E68" i="4"/>
  <c r="E67" i="4"/>
  <c r="E66" i="4"/>
  <c r="E65" i="4"/>
  <c r="E64" i="4"/>
  <c r="E63" i="4"/>
  <c r="E62" i="4"/>
  <c r="E61" i="4"/>
  <c r="E59" i="4"/>
  <c r="E58" i="4"/>
  <c r="E57" i="4"/>
  <c r="E55" i="4"/>
  <c r="E54" i="4"/>
  <c r="E53" i="4"/>
  <c r="E52" i="4"/>
  <c r="E51" i="4"/>
  <c r="E50" i="4"/>
  <c r="E49" i="4"/>
  <c r="E48" i="4"/>
  <c r="E47" i="4"/>
  <c r="E46" i="4"/>
  <c r="E45" i="4"/>
  <c r="E44" i="4"/>
  <c r="E43" i="4"/>
  <c r="E42" i="4"/>
  <c r="E41" i="4"/>
  <c r="E40" i="4"/>
  <c r="E39" i="4"/>
  <c r="E38" i="4"/>
  <c r="E37" i="4"/>
  <c r="E36" i="4"/>
  <c r="E35" i="4"/>
  <c r="E34" i="4"/>
  <c r="E33" i="4"/>
  <c r="E32" i="4"/>
  <c r="E31" i="4"/>
  <c r="E30" i="4"/>
  <c r="E29" i="4"/>
  <c r="E28" i="4"/>
  <c r="E27" i="4"/>
  <c r="E26" i="4"/>
  <c r="E25" i="4"/>
  <c r="E24" i="4"/>
  <c r="E23" i="4"/>
  <c r="E22" i="4"/>
  <c r="E21" i="4"/>
  <c r="E20" i="4"/>
  <c r="E19" i="4"/>
  <c r="E18" i="4"/>
  <c r="E17" i="4"/>
  <c r="E16" i="4"/>
  <c r="E15" i="4"/>
  <c r="E14" i="4"/>
  <c r="E13" i="4"/>
  <c r="E12" i="4"/>
  <c r="E11" i="4"/>
  <c r="E10" i="4"/>
  <c r="E9" i="4"/>
  <c r="E8" i="4"/>
  <c r="E7" i="4"/>
  <c r="E6" i="4"/>
  <c r="F19" i="2"/>
  <c r="F18" i="2"/>
  <c r="F17" i="2"/>
  <c r="F16" i="2"/>
  <c r="F15" i="2"/>
  <c r="F14" i="2"/>
  <c r="F13" i="2"/>
  <c r="F12" i="2"/>
  <c r="F11" i="2"/>
  <c r="F10" i="2"/>
  <c r="F9" i="2"/>
  <c r="F8" i="2"/>
  <c r="F7" i="2"/>
  <c r="F6" i="2"/>
  <c r="E19" i="2"/>
  <c r="E18" i="2"/>
  <c r="E17" i="2"/>
  <c r="E16" i="2"/>
  <c r="E15" i="2"/>
  <c r="E14" i="2"/>
  <c r="E13" i="2"/>
  <c r="E12" i="2"/>
  <c r="E11" i="2"/>
  <c r="E10" i="2"/>
  <c r="E9" i="2"/>
  <c r="E8" i="2"/>
  <c r="E7" i="2"/>
  <c r="E6" i="2"/>
  <c r="E3" i="4" l="1"/>
  <c r="E1" i="4"/>
  <c r="E8" i="3" l="1"/>
  <c r="E9" i="3"/>
  <c r="E11" i="3"/>
  <c r="E12" i="3"/>
  <c r="E13" i="3"/>
  <c r="E14" i="3"/>
  <c r="E15" i="3"/>
  <c r="E16" i="3"/>
  <c r="E17" i="3"/>
  <c r="E18" i="3"/>
  <c r="E19" i="3"/>
  <c r="E20" i="3"/>
  <c r="E21" i="3"/>
  <c r="E22" i="3"/>
  <c r="E23" i="3"/>
  <c r="E24" i="3"/>
  <c r="E25" i="3"/>
  <c r="E26" i="3"/>
  <c r="E27" i="3"/>
  <c r="E28" i="3"/>
  <c r="E29" i="3"/>
  <c r="E30" i="3"/>
  <c r="E31" i="3"/>
  <c r="E32" i="3"/>
  <c r="E33" i="3"/>
  <c r="E34" i="3"/>
  <c r="E35" i="3"/>
  <c r="E36" i="3"/>
  <c r="E37" i="3"/>
  <c r="E38" i="3"/>
  <c r="E39" i="3"/>
  <c r="E40" i="3"/>
  <c r="E41" i="3"/>
  <c r="E42" i="3"/>
  <c r="E43" i="3"/>
  <c r="E44" i="3"/>
  <c r="E45" i="3"/>
  <c r="E46" i="3"/>
  <c r="E47" i="3"/>
  <c r="E48" i="3"/>
  <c r="E49" i="3"/>
  <c r="E50" i="3"/>
  <c r="E51" i="3"/>
  <c r="E52" i="3"/>
  <c r="E53" i="3"/>
  <c r="E54" i="3"/>
  <c r="E55" i="3"/>
  <c r="E56" i="3"/>
  <c r="E57" i="3"/>
  <c r="E58" i="3"/>
  <c r="E59" i="3"/>
  <c r="E60" i="3"/>
  <c r="E61" i="3"/>
  <c r="E62" i="3"/>
  <c r="E63" i="3"/>
  <c r="E64" i="3"/>
  <c r="E65" i="3"/>
  <c r="E66" i="3"/>
  <c r="E67" i="3"/>
  <c r="E68" i="3"/>
  <c r="E69" i="3"/>
  <c r="E70" i="3"/>
  <c r="E71" i="3"/>
  <c r="E72" i="3"/>
  <c r="E73" i="3"/>
  <c r="E74" i="3"/>
  <c r="E75" i="3"/>
  <c r="E76" i="3"/>
  <c r="E77" i="3"/>
  <c r="E78" i="3"/>
  <c r="E79" i="3"/>
  <c r="E80" i="3"/>
  <c r="E81" i="3"/>
  <c r="E82" i="3"/>
  <c r="E83" i="3"/>
  <c r="E84" i="3"/>
  <c r="E85" i="3"/>
  <c r="E86" i="3"/>
  <c r="E87" i="3"/>
  <c r="E88" i="3"/>
  <c r="E89" i="3"/>
  <c r="E90" i="3"/>
  <c r="E91" i="3"/>
  <c r="E92" i="3"/>
  <c r="E93" i="3"/>
  <c r="E94" i="3"/>
  <c r="E95" i="3"/>
  <c r="E96" i="3"/>
  <c r="E97" i="3"/>
  <c r="E98" i="3"/>
  <c r="E99" i="3"/>
  <c r="E100" i="3"/>
  <c r="E101" i="3"/>
  <c r="E102" i="3"/>
  <c r="E103" i="3"/>
  <c r="E104" i="3"/>
  <c r="E105" i="3"/>
  <c r="E106" i="3"/>
  <c r="E107" i="3"/>
  <c r="E108" i="3"/>
  <c r="E109" i="3"/>
  <c r="E110" i="3"/>
  <c r="E111" i="3"/>
  <c r="E112" i="3"/>
  <c r="E113" i="3"/>
  <c r="E114" i="3"/>
  <c r="E115" i="3"/>
  <c r="E116" i="3"/>
  <c r="E117" i="3"/>
  <c r="E118" i="3"/>
  <c r="E119" i="3"/>
  <c r="E120" i="3"/>
  <c r="E121" i="3"/>
  <c r="E122" i="3"/>
  <c r="E123" i="3"/>
  <c r="E124" i="3"/>
  <c r="E125" i="3"/>
  <c r="E126" i="3"/>
  <c r="E127" i="3"/>
  <c r="E128" i="3"/>
  <c r="E129" i="3"/>
  <c r="E130" i="3"/>
  <c r="E131" i="3"/>
  <c r="E132" i="3"/>
  <c r="E133" i="3"/>
  <c r="E134" i="3"/>
  <c r="E135" i="3"/>
  <c r="E136" i="3"/>
  <c r="E137" i="3"/>
  <c r="E138" i="3"/>
  <c r="E139" i="3"/>
  <c r="E140" i="3"/>
  <c r="E141" i="3"/>
  <c r="E142" i="3"/>
  <c r="E143" i="3"/>
  <c r="E144" i="3"/>
  <c r="E145" i="3"/>
  <c r="E146" i="3"/>
  <c r="E147" i="3"/>
  <c r="E148" i="3"/>
  <c r="E149" i="3"/>
  <c r="E150" i="3"/>
  <c r="E151" i="3"/>
  <c r="E152" i="3"/>
  <c r="E153" i="3"/>
  <c r="E154" i="3"/>
  <c r="E155" i="3"/>
  <c r="E156" i="3"/>
  <c r="E157" i="3"/>
  <c r="E158" i="3"/>
  <c r="E159" i="3"/>
  <c r="E160" i="3"/>
  <c r="E161" i="3"/>
  <c r="E162" i="3"/>
  <c r="E163" i="3"/>
  <c r="E164" i="3"/>
  <c r="E165" i="3"/>
  <c r="E166" i="3"/>
  <c r="E167" i="3"/>
  <c r="E168" i="3"/>
  <c r="E169" i="3"/>
  <c r="E170" i="3"/>
  <c r="E171" i="3"/>
  <c r="E172" i="3"/>
  <c r="E173" i="3"/>
  <c r="E174" i="3"/>
  <c r="E175" i="3"/>
  <c r="E176" i="3"/>
  <c r="E177" i="3"/>
  <c r="E178" i="3"/>
  <c r="E179" i="3"/>
  <c r="E180" i="3"/>
  <c r="E181" i="3"/>
  <c r="E182" i="3"/>
  <c r="E183" i="3"/>
  <c r="E184" i="3"/>
  <c r="E187" i="3"/>
  <c r="E189" i="3"/>
  <c r="E190" i="3"/>
  <c r="E191" i="3"/>
  <c r="E192" i="3"/>
  <c r="E193" i="3"/>
  <c r="E194" i="3"/>
  <c r="E195" i="3"/>
  <c r="E196" i="3"/>
  <c r="E197" i="3"/>
  <c r="E198" i="3"/>
  <c r="E199" i="3"/>
  <c r="E200" i="3"/>
  <c r="E201" i="3"/>
  <c r="E202" i="3"/>
  <c r="E203" i="3"/>
  <c r="E204" i="3"/>
  <c r="E205" i="3"/>
  <c r="E206" i="3"/>
  <c r="E207" i="3"/>
  <c r="E208" i="3"/>
  <c r="E209" i="3"/>
  <c r="E210" i="3"/>
  <c r="E211" i="3"/>
  <c r="E212" i="3"/>
  <c r="E213" i="3"/>
  <c r="E214" i="3"/>
  <c r="E215" i="3"/>
  <c r="E217" i="3"/>
  <c r="E218" i="3"/>
  <c r="E219" i="3"/>
  <c r="E220" i="3"/>
  <c r="E221" i="3"/>
  <c r="E222" i="3"/>
  <c r="E223" i="3"/>
  <c r="E224" i="3"/>
  <c r="E225" i="3"/>
  <c r="E226" i="3"/>
  <c r="E227" i="3"/>
  <c r="E228" i="3"/>
  <c r="E229" i="3"/>
  <c r="E230" i="3"/>
  <c r="E231" i="3"/>
  <c r="E232" i="3"/>
  <c r="E233" i="3"/>
  <c r="E234" i="3"/>
  <c r="E235" i="3"/>
  <c r="E236" i="3"/>
  <c r="E237" i="3"/>
  <c r="E1" i="3" l="1"/>
  <c r="E3" i="3"/>
  <c r="AE447" i="1" l="1"/>
  <c r="Z447" i="1"/>
  <c r="AF447" i="1" l="1"/>
  <c r="AI475" i="1" l="1"/>
  <c r="AI452" i="1"/>
  <c r="AI430" i="1"/>
  <c r="AI6" i="1"/>
  <c r="AI4" i="1"/>
  <c r="AH475" i="1"/>
  <c r="AH452" i="1"/>
  <c r="AH430" i="1"/>
  <c r="AH6" i="1"/>
  <c r="AH4" i="1"/>
  <c r="AI7" i="1" l="1"/>
  <c r="AI10" i="1" s="1"/>
  <c r="AH7" i="1"/>
  <c r="AH10" i="1" s="1"/>
  <c r="AA60" i="1"/>
  <c r="AA59" i="1"/>
  <c r="AA58" i="1"/>
  <c r="AA57" i="1"/>
  <c r="AA56" i="1"/>
  <c r="AA55" i="1"/>
  <c r="AA54" i="1"/>
  <c r="AA53" i="1"/>
  <c r="AA52" i="1"/>
  <c r="AA51" i="1"/>
  <c r="AA50" i="1"/>
  <c r="AA49" i="1"/>
  <c r="AA48" i="1"/>
  <c r="AA47" i="1"/>
  <c r="AA46" i="1"/>
  <c r="AA45" i="1"/>
  <c r="AA44" i="1"/>
  <c r="AA43" i="1"/>
  <c r="AA42" i="1"/>
  <c r="AA41" i="1"/>
  <c r="AA40" i="1"/>
  <c r="AA39" i="1"/>
  <c r="AA38" i="1"/>
  <c r="AA37" i="1"/>
  <c r="AA36" i="1"/>
  <c r="AA35" i="1"/>
  <c r="AA34" i="1"/>
  <c r="AA33" i="1"/>
  <c r="AA32" i="1"/>
  <c r="AA31" i="1"/>
  <c r="AA30" i="1"/>
  <c r="AA29" i="1"/>
  <c r="AA28" i="1"/>
  <c r="AA27" i="1"/>
  <c r="AA26" i="1"/>
  <c r="AA25" i="1"/>
  <c r="AA24" i="1"/>
  <c r="AA23" i="1"/>
  <c r="AA22" i="1"/>
  <c r="AA21" i="1"/>
  <c r="AA20" i="1"/>
  <c r="AA19" i="1"/>
  <c r="AA18" i="1"/>
  <c r="AA17" i="1"/>
  <c r="AA16" i="1"/>
  <c r="AA15" i="1"/>
  <c r="AA14" i="1"/>
  <c r="Y429" i="1" l="1"/>
  <c r="Y428" i="1"/>
  <c r="Y427" i="1"/>
  <c r="Y426" i="1"/>
  <c r="Y425" i="1"/>
  <c r="Y424" i="1"/>
  <c r="Y423" i="1"/>
  <c r="Y422" i="1"/>
  <c r="Y421" i="1"/>
  <c r="Y420" i="1"/>
  <c r="Y419" i="1"/>
  <c r="Y418" i="1"/>
  <c r="Y417" i="1"/>
  <c r="Y416" i="1"/>
  <c r="Y415" i="1"/>
  <c r="Y414" i="1"/>
  <c r="Y413" i="1"/>
  <c r="Y412" i="1"/>
  <c r="Y411" i="1"/>
  <c r="Y410" i="1"/>
  <c r="Y409" i="1"/>
  <c r="Y408" i="1"/>
  <c r="Y407" i="1"/>
  <c r="AA3" i="1" l="1"/>
  <c r="N7" i="1" l="1"/>
  <c r="V7" i="1" s="1"/>
  <c r="F451" i="1" l="1"/>
  <c r="E451" i="1"/>
  <c r="F449" i="1"/>
  <c r="E449" i="1"/>
  <c r="F428" i="1" l="1"/>
  <c r="E428" i="1"/>
  <c r="F427" i="1"/>
  <c r="E427" i="1"/>
  <c r="F426" i="1"/>
  <c r="E426" i="1"/>
  <c r="F425" i="1"/>
  <c r="E425" i="1"/>
  <c r="F424" i="1"/>
  <c r="E424" i="1"/>
  <c r="F423" i="1"/>
  <c r="E423" i="1"/>
  <c r="F422" i="1"/>
  <c r="E422" i="1"/>
  <c r="F421" i="1"/>
  <c r="E421" i="1"/>
  <c r="F420" i="1"/>
  <c r="E420" i="1"/>
  <c r="F419" i="1"/>
  <c r="E419" i="1"/>
  <c r="F418" i="1"/>
  <c r="E418" i="1"/>
  <c r="F417" i="1"/>
  <c r="E417" i="1"/>
  <c r="F416" i="1"/>
  <c r="E416" i="1"/>
  <c r="F415" i="1"/>
  <c r="E415" i="1"/>
  <c r="F414" i="1"/>
  <c r="E414" i="1"/>
  <c r="F413" i="1"/>
  <c r="E413" i="1"/>
  <c r="F412" i="1"/>
  <c r="E412" i="1"/>
  <c r="F411" i="1"/>
  <c r="E411" i="1"/>
  <c r="F410" i="1"/>
  <c r="E410" i="1"/>
  <c r="F409" i="1"/>
  <c r="E409" i="1"/>
  <c r="F408" i="1"/>
  <c r="E408" i="1"/>
  <c r="F407" i="1"/>
  <c r="E407" i="1"/>
  <c r="AG475" i="1"/>
  <c r="AG452" i="1"/>
  <c r="AG430" i="1"/>
  <c r="AF475" i="1"/>
  <c r="AF452" i="1"/>
  <c r="AF430" i="1"/>
  <c r="AF429" i="1"/>
  <c r="AE429" i="1"/>
  <c r="AE451" i="1"/>
  <c r="AF451" i="1" s="1"/>
  <c r="AE449" i="1"/>
  <c r="AF449" i="1" s="1"/>
  <c r="AE448" i="1"/>
  <c r="AF448" i="1" s="1"/>
  <c r="AE438" i="1"/>
  <c r="AE437" i="1"/>
  <c r="AE436" i="1"/>
  <c r="AE435" i="1"/>
  <c r="AE428" i="1"/>
  <c r="AE427" i="1"/>
  <c r="AE426" i="1"/>
  <c r="AE425" i="1"/>
  <c r="AE424" i="1"/>
  <c r="AE423" i="1"/>
  <c r="AE422" i="1"/>
  <c r="AE421" i="1"/>
  <c r="AE420" i="1"/>
  <c r="AE419" i="1"/>
  <c r="AE418" i="1"/>
  <c r="AE417" i="1"/>
  <c r="AE416" i="1"/>
  <c r="AE415" i="1"/>
  <c r="AE414" i="1"/>
  <c r="AE413" i="1"/>
  <c r="AE412" i="1"/>
  <c r="AE411" i="1"/>
  <c r="AE410" i="1"/>
  <c r="AE409" i="1"/>
  <c r="AE408" i="1"/>
  <c r="AE407" i="1"/>
  <c r="AE60" i="1"/>
  <c r="AE59" i="1"/>
  <c r="AE58" i="1"/>
  <c r="AE57" i="1"/>
  <c r="AE56" i="1"/>
  <c r="AE55" i="1"/>
  <c r="AE54" i="1"/>
  <c r="AE53" i="1"/>
  <c r="AE52" i="1"/>
  <c r="AE51" i="1"/>
  <c r="AE50" i="1"/>
  <c r="AE49" i="1"/>
  <c r="AE48" i="1"/>
  <c r="AE47" i="1"/>
  <c r="AE46" i="1"/>
  <c r="AE45" i="1"/>
  <c r="AE44" i="1"/>
  <c r="AE43" i="1"/>
  <c r="AE42" i="1"/>
  <c r="AE41" i="1"/>
  <c r="AE40" i="1"/>
  <c r="AE39" i="1"/>
  <c r="AE38" i="1"/>
  <c r="AE37" i="1"/>
  <c r="AE36" i="1"/>
  <c r="AE35" i="1"/>
  <c r="AE34" i="1"/>
  <c r="AE33" i="1"/>
  <c r="AE32" i="1"/>
  <c r="AE31" i="1"/>
  <c r="AE30" i="1"/>
  <c r="AE29" i="1"/>
  <c r="AG4" i="1" s="1"/>
  <c r="AE28" i="1"/>
  <c r="AE27" i="1"/>
  <c r="AE26" i="1"/>
  <c r="AE25" i="1"/>
  <c r="AE24" i="1"/>
  <c r="AE23" i="1"/>
  <c r="AE22" i="1"/>
  <c r="AE21" i="1"/>
  <c r="AE20" i="1"/>
  <c r="AE19" i="1"/>
  <c r="AE18" i="1"/>
  <c r="AE17" i="1"/>
  <c r="AE16" i="1"/>
  <c r="AE15" i="1"/>
  <c r="AE14" i="1"/>
  <c r="AD430" i="1"/>
  <c r="AD452" i="1"/>
  <c r="AC17" i="1"/>
  <c r="AF408" i="1" l="1"/>
  <c r="AF412" i="1"/>
  <c r="AF416" i="1"/>
  <c r="AF420" i="1"/>
  <c r="AF424" i="1"/>
  <c r="AF428" i="1"/>
  <c r="AF410" i="1"/>
  <c r="AF414" i="1"/>
  <c r="AF418" i="1"/>
  <c r="AF422" i="1"/>
  <c r="AF426" i="1"/>
  <c r="AF407" i="1"/>
  <c r="AF411" i="1"/>
  <c r="AF419" i="1"/>
  <c r="AF423" i="1"/>
  <c r="AF427" i="1"/>
  <c r="AF417" i="1"/>
  <c r="AF421" i="1"/>
  <c r="AF415" i="1"/>
  <c r="AF409" i="1"/>
  <c r="AF413" i="1"/>
  <c r="AF425" i="1"/>
  <c r="AG6" i="1"/>
  <c r="AG7" i="1" s="1"/>
  <c r="AG10" i="1" s="1"/>
  <c r="AD4" i="1"/>
  <c r="AD5" i="1"/>
  <c r="AD475" i="1"/>
  <c r="AC16" i="1"/>
  <c r="AF2" i="1" l="1"/>
  <c r="AF6" i="1"/>
  <c r="AF5" i="1"/>
  <c r="AF4" i="1"/>
  <c r="AF3" i="1"/>
  <c r="AD6" i="1"/>
  <c r="O5" i="1"/>
  <c r="O4" i="1"/>
  <c r="O3" i="1"/>
  <c r="O6" i="1"/>
  <c r="AE10" i="1" l="1"/>
  <c r="AF10" i="1"/>
  <c r="O7" i="1"/>
  <c r="O10" i="1" s="1"/>
  <c r="AD10" i="1" l="1"/>
  <c r="Z475" i="1"/>
  <c r="Z452" i="1"/>
  <c r="Z451" i="1"/>
  <c r="Z449" i="1"/>
  <c r="Z448" i="1"/>
  <c r="Z438" i="1"/>
  <c r="Z437" i="1"/>
  <c r="Z436" i="1"/>
  <c r="Z435" i="1"/>
  <c r="Z434" i="1"/>
  <c r="Z430" i="1"/>
  <c r="Z429" i="1"/>
  <c r="Z428" i="1"/>
  <c r="Z427" i="1"/>
  <c r="Z426" i="1"/>
  <c r="Z425" i="1"/>
  <c r="Z424" i="1"/>
  <c r="Z423" i="1"/>
  <c r="Z422" i="1"/>
  <c r="Z421" i="1"/>
  <c r="Z420" i="1"/>
  <c r="Z419" i="1"/>
  <c r="Z418" i="1"/>
  <c r="Z417" i="1"/>
  <c r="Z416" i="1"/>
  <c r="Z415" i="1"/>
  <c r="Z414" i="1"/>
  <c r="Z413" i="1"/>
  <c r="Z412" i="1"/>
  <c r="Z411" i="1"/>
  <c r="Z410" i="1"/>
  <c r="Z409" i="1"/>
  <c r="Z408" i="1"/>
  <c r="Z407" i="1"/>
  <c r="Z60" i="1"/>
  <c r="Z59" i="1"/>
  <c r="Z58" i="1"/>
  <c r="Z57" i="1"/>
  <c r="Z56" i="1"/>
  <c r="Z55" i="1"/>
  <c r="Z54" i="1"/>
  <c r="Z53" i="1"/>
  <c r="Z52" i="1"/>
  <c r="Z51" i="1"/>
  <c r="Z50" i="1"/>
  <c r="Z49" i="1"/>
  <c r="Z48" i="1"/>
  <c r="Z47" i="1"/>
  <c r="Z46" i="1"/>
  <c r="Z45" i="1"/>
  <c r="Z44" i="1"/>
  <c r="Z43" i="1"/>
  <c r="Z42" i="1"/>
  <c r="Z41" i="1"/>
  <c r="Z40" i="1"/>
  <c r="Z39" i="1"/>
  <c r="Z38" i="1"/>
  <c r="Z37" i="1"/>
  <c r="Z36" i="1"/>
  <c r="Z35" i="1"/>
  <c r="Z34" i="1"/>
  <c r="Z33" i="1"/>
  <c r="Z32" i="1"/>
  <c r="Z31" i="1"/>
  <c r="Z30" i="1"/>
  <c r="Z29" i="1"/>
  <c r="Z28" i="1"/>
  <c r="Z27" i="1"/>
  <c r="Z26" i="1"/>
  <c r="Z25" i="1"/>
  <c r="Z24" i="1"/>
  <c r="Z23" i="1"/>
  <c r="Z22" i="1"/>
  <c r="Z21" i="1"/>
  <c r="Z20" i="1"/>
  <c r="Z19" i="1"/>
  <c r="Z18" i="1"/>
  <c r="Z17" i="1"/>
  <c r="Z16" i="1"/>
  <c r="Z15" i="1"/>
  <c r="Z13" i="1"/>
  <c r="Z14" i="1"/>
  <c r="I452" i="1"/>
  <c r="R430" i="1"/>
  <c r="D452" i="1"/>
  <c r="D475" i="1" s="1"/>
  <c r="J6" i="1" l="1"/>
  <c r="AE452" i="1"/>
  <c r="AE430" i="1"/>
  <c r="J5" i="1"/>
  <c r="Z6" i="1"/>
  <c r="J10" i="1" l="1"/>
  <c r="J11" i="1" s="1"/>
  <c r="Y6" i="1"/>
  <c r="Z7" i="1" s="1"/>
  <c r="X6" i="1" l="1"/>
  <c r="AE475" i="1" l="1"/>
</calcChain>
</file>

<file path=xl/sharedStrings.xml><?xml version="1.0" encoding="utf-8"?>
<sst xmlns="http://schemas.openxmlformats.org/spreadsheetml/2006/main" count="2524" uniqueCount="822">
  <si>
    <t>MUNICIPIO DE SAN FELIPE</t>
  </si>
  <si>
    <t>Montos que reciban, obras y acciones a realizar con el FAIS</t>
  </si>
  <si>
    <t>Obra o acción a realizar</t>
  </si>
  <si>
    <t>Costo</t>
  </si>
  <si>
    <t>Metas</t>
  </si>
  <si>
    <t>Beneficiarios</t>
  </si>
  <si>
    <t>Entidad</t>
  </si>
  <si>
    <t>Municipio</t>
  </si>
  <si>
    <t>Localidad</t>
  </si>
  <si>
    <t>Ubicación</t>
  </si>
  <si>
    <t>GUANAJUATO</t>
  </si>
  <si>
    <t>SAN FELIPE</t>
  </si>
  <si>
    <t>No.</t>
  </si>
  <si>
    <t>s</t>
  </si>
  <si>
    <t>CAP</t>
  </si>
  <si>
    <t>TOTALES</t>
  </si>
  <si>
    <t>SUMA</t>
  </si>
  <si>
    <t>TITULO</t>
  </si>
  <si>
    <t>Fecha de Captura</t>
  </si>
  <si>
    <t>Trimestre</t>
  </si>
  <si>
    <t>Título</t>
  </si>
  <si>
    <t>Sumatoria</t>
  </si>
  <si>
    <t>1er Trimestre 2022</t>
  </si>
  <si>
    <t>2do Trimestre 2022</t>
  </si>
  <si>
    <t>3er Trimestre 2022</t>
  </si>
  <si>
    <t>4to Trimestre 2022</t>
  </si>
  <si>
    <t>SUB TOTAL INDIRECTOS</t>
  </si>
  <si>
    <t>SUB TOTAL DE OBRAS</t>
  </si>
  <si>
    <t>Verificación</t>
  </si>
  <si>
    <t>Acreditación de Pobreza Extrema</t>
  </si>
  <si>
    <t>PROCEDE</t>
  </si>
  <si>
    <t>Por Firmar</t>
  </si>
  <si>
    <t>Firmado</t>
  </si>
  <si>
    <t>Sin Cambio</t>
  </si>
  <si>
    <t>Cambió</t>
  </si>
  <si>
    <t>No Aplica</t>
  </si>
  <si>
    <t>Asociar CUIS al Proyecto NO PROCEDE</t>
  </si>
  <si>
    <t>CANTERA SUR</t>
  </si>
  <si>
    <t>PROCEDE POR A. III</t>
  </si>
  <si>
    <t>TOTAL PROCEDE</t>
  </si>
  <si>
    <t>SANTA ROSA</t>
  </si>
  <si>
    <t>PROCEDE POR LOCALIDAD SIN CLASIFICACIÓN DE GRS</t>
  </si>
  <si>
    <t>LA LABOR</t>
  </si>
  <si>
    <t>LA SAUCEDA DE LA LUZ</t>
  </si>
  <si>
    <t>SAN BARTOLO DE BERRIOS</t>
  </si>
  <si>
    <t>SE REALIZA PROYECTO EJECUTIVO PARA EL ALCANTARILLADO SANITARIO Y PLANTA DE TRATAMIENTO EN LAS COMUNIDADES DE LA PALMA Y VERGEL Y ANEXAS, LO CUAL INCLUYE: LEVANTAMIENTOS TOPOGRÁFICOS, CÁLCULOS HIDRÁULICOS, CÁLCULOS ESTRUCTURALES DE LA PLANTA, ELABORACIÓN DE PRESUPUESTOS Y VALIDACIÓN ANTE DEPENDENCIA NORMATIVA.</t>
  </si>
  <si>
    <t>ES NECESARIO TENER PROYECTOS EJECUTIVOS VALIDADOS POR LAS DEPENDENCIAS NORMATIVAS PARA EJECUTAR OBRAS QUE COADYUVEN A ABATIR LA CARENCIA DE SERVICIOS BÁSICOS A LA VIVIENDA, EN ESTE CASO, ALCANTARILLADO SANITARIO.</t>
  </si>
  <si>
    <t>1.00
PROYECTO EJECUTIVO</t>
  </si>
  <si>
    <t>SE REALIZA PROYECTO EJECUTIVO PARA EL ALCANTARILLADO SANITARIO, CARCAMO DE  BOMBEO Y LINEA DE CONDUCCIÓN POR BOMBEO, PARA LAS COMUNIDADES DE SAN PEDRO DE LA PALMA, LO CUAL INCLUYE, LEVANTAMIENTOS TOPOGRÁFICOS, CÁLCULOS HIDRÁULICOS, CÁLCULOS ESTRUCTURALES DEL CARCAMO, CALCULOS ELECTRICOS PARA EL EQUIPO DE BOMBEO, ELABORACIÓN DE PRESUPUESTOS Y VALIDACIÓN ANTE DEPENDENCIA NORMATIVA.</t>
  </si>
  <si>
    <t>SE REALIZA PROYECTO EJECUTIVO PARA PLANTA DE TRATAMIENTO EN LAS COMUNIDADE FABRICA DE MELCHOR, LO CUAL INCLUYE, LEVANTAMIENTOS TOPOGRÁFICOS, CÁLCULOS HIDRÁULICOS, CÁLCULOS ESTRUCTURALES DE LA PLANTA, ELABORACIÓN DE PRESUPUESTOS Y VALIDACIÓN ANTE DEPENDENCIA NORMATIVA.</t>
  </si>
  <si>
    <t>SE RELIZA PROYECTO EJECUTIVO PARA LA PAVIMENTACION DEL CAMINO DE SAN BARTOLO DE BERRIOS A SAN JOSE DE RANCHO NUEVO, INCLUYE, LEVANTAMIENTO TOPOGRAFICO, CALCULO DE CURVA MASA, CALCULO DE VOLUMETRIA, MECANICA DE SUELOS DE LOS BANCOS NECESARIOS, ELEBORACION DE PRESUPUESTO Y PLANOS. VALIDACION ANTE DEPENDENCIAS NORMATIVAS.</t>
  </si>
  <si>
    <t>ES NECESARIO TENER PROYECTOS EJECUTIVOS VALIDADOS POR LAS DEPENDENCIAS NORMATIVAS PARA EJECUTAR OBRAS QUE COADYUVEN A ABATIR LA CARENCIA DE INFRAESTRUCTURA VIAL RURAL, EN ESTE CASO, CAMINO DE ACCESO.</t>
  </si>
  <si>
    <t>SANTA CATARINA</t>
  </si>
  <si>
    <t>Cap POA</t>
  </si>
  <si>
    <t>RANCHO NUEVO DEL CARRIZO</t>
  </si>
  <si>
    <t xml:space="preserve"> - </t>
  </si>
  <si>
    <t xml:space="preserve">. </t>
  </si>
  <si>
    <t>Estatus Firma (Inicial)</t>
  </si>
  <si>
    <t>Imprimir</t>
  </si>
  <si>
    <t>Estatus Firma (Final)</t>
  </si>
  <si>
    <t>Estatus Revisión Actual</t>
  </si>
  <si>
    <t>Por Revisar</t>
  </si>
  <si>
    <t>Revisado</t>
  </si>
  <si>
    <t>Revisado Ind</t>
  </si>
  <si>
    <t>Proyecto ejecutivo de sistema de agua potable (equipamiento y electrificación de pozo profundo, línea de conducción tanque y red de distribución) para la comunidad La Labor, Mpio. San Felipe, Gto.</t>
  </si>
  <si>
    <t>Proyecto ejecutivo para la perforación (sustitución) de pozo profundo de agua potable para el abastecimiento en la localidad El Carretón, San Felipe, Gto.</t>
  </si>
  <si>
    <t>Proyecto ejecutivo construcción de planta de tratamiento de aguas residuales en el Municipio de San Felipe, Gto., en la localidad El Carretón</t>
  </si>
  <si>
    <t>Integración de cálculo estructural para techado en área de impartición de educación física en Prim. Miguel Campuzano, localidad San Felipe, Municipio de San Felipe, Gto</t>
  </si>
  <si>
    <t>Estudio hidrologico y anteproyecto de puente en el Rio La Vena y Estudio hidrologico y anteproyecto de puente en el Rio San Bartolo, para proyecto ejecutivo de pavimentacion de camino San Bartolo de Berrios-San José de Rancho Nuevo. (Los Arrieros), Mpio. San Felipe, Gto.</t>
  </si>
  <si>
    <t>Proyecto Ejecutivo de Red de Drenaje Sanitario en la localidad Cantera Sur, Mpio. de San Felipe, Gto.</t>
  </si>
  <si>
    <t>Proyecto ejecutivo para la rehabilitación y/o ampliación del sistema de agua potable en la localidad Lequeitio, Mpio. San Felipe, Gto.</t>
  </si>
  <si>
    <t>Proyecto ejecutivo para la rehabilitación y/o ampliación del sistema de agua potable en la localidad Santa Catarina, Mpio. San Felipe, Gto.</t>
  </si>
  <si>
    <t>Proyecto ejecutivo para la intervención y restauración de la escuela primaria  "Vicente Guerrero" en la comunidad de la Quemada, Municipio de San Felipe, Gto.</t>
  </si>
  <si>
    <t>Proyecto ejecutivo para la intervención y restauración de la escuela primaria  "Narciso Mendoza" en la localidad de Jaral de Berrios, Municipio de San Felipe, Gto.</t>
  </si>
  <si>
    <t>Proyecto ejecutivo para la intervención y restauración de la escuela primaria "Miguel Campuzano (matutino) y Rafael Ramírez"  turno (vespertino) en la localidad de San Felipe, Municipio de San Felipe, Gto.</t>
  </si>
  <si>
    <t>Proyecto ejecutivo para pavimentación de camino de acceso a la localidad Sauceda de la Luz, Mpio. de San Felipe, Gto.</t>
  </si>
  <si>
    <t>Proyecto ejecutivo para la rehabilitación y/o ampliación del sistema de agua potable en las localidades Tepozán de Santa Rita, El Fresno y El Lindero, Mpio. San Felipe, Gto.</t>
  </si>
  <si>
    <t>Reserva presupuestal para construcción, rehabilitación y desazolve de bordo para abrevadero en localidades por definir en el municipio de San Felipe, Gto. en 2023</t>
  </si>
  <si>
    <t>AMPLIACIÓN DE ABREVADERO AGRÍCOLA (AMPLIACIÓN DE BORDO) EN LA LOCALIDAD 110300748 - LAGUNA CERCADA EN EL MUNICIPIO DE SAN FELIPE, GTO.</t>
  </si>
  <si>
    <t>REHABILITACIÓN CON DESAZOLVE DE ABREVADERO AGRÍCOLA (REHABILITACIÓN CON DESAZOLVE DE BORDO) EN LA LOCALIDAD 110300157 - PALO COLORADO EN EL MUNICIPIO DE SAN FELIPE, GTO.</t>
  </si>
  <si>
    <t>REHABILITACIÓN CON DESAZOLVE DE ABREVADERO AGRÍCOLA (REHABILITACIÓN CON DESAZOLVE DE BORDO) EN LA LOCALIDAD 110300503 - FÁTIMA EN EL MUNICIPIO DE SAN FELIPE, GTO.</t>
  </si>
  <si>
    <t>AMPLIACIÓN DE ABREVADERO AGRÍCOLA (AMPLIACIÓN DE BORDO) EN LA LOCALIDAD 110300503 - FÁTIMA EN EL MUNICIPIO DE SAN FELIPE, GTO.</t>
  </si>
  <si>
    <t>AMPLIACIÓN DE ABREVADERO AGRÍCOLA (AMPLIACIÓN DE BORDO) EN LA LOCALIDAD 110300157 - PALO COLORADO EN EL MUNICIPIO DE SAN FELIPE, GTO.</t>
  </si>
  <si>
    <t>CONSTRUCCIÓN DE ABREVADERO AGRÍCOLA (CONSTRUCCIÓN DE BORDO) EN LA LOCALIDAD 110300251 - SANTA ROSA EN EL MUNICIPIO DE SAN FELIPE, GTO.</t>
  </si>
  <si>
    <t>REHABILITACIÓN CON DESAZOLVE DE ABREVADERO AGRÍCOLA (REHABILITACIÓN CON DESAZOLVE DE BORDO) EN LA LOCALIDAD 110300083 - ESTANCIA DE SAN FRANCISCO EN EL MUNICIPIO DE SAN FELIPE, GTO.</t>
  </si>
  <si>
    <t>CONSTRUCCIÓN DE ABREVADERO AGRÍCOLA (CONSTRUCCIÓN DE BORDO) EN LA LOCALIDAD 110300031 - LAS CALERAS EN EL MUNICIPIO DE SAN FELIPE, GTO.</t>
  </si>
  <si>
    <t>CONSTRUCCIÓN DE ABREVADERO AGRÍCOLA (CONSTRUCCIÓN DE BORDO) EN LA LOCALIDAD 110300256 - EL SAUCILLO EN EL MUNICIPIO DE SAN FELIPE, GTO.</t>
  </si>
  <si>
    <t>AMPLIACIÓN DE ABREVADERO AGRÍCOLA (AMPLIACIÓN DE BORDO) EN LA LOCALIDAD 110300254 - SAN VICENTE EN EL MUNICIPIO DE SAN FELIPE, GTO.</t>
  </si>
  <si>
    <t>AMPLIACIÓN DE ABREVADERO AGRÍCOLA (AMPLIACIÓN DE BORDO) EN LA LOCALIDAD 110300137 - LOS MARTÍNEZ EN EL MUNICIPIO DE SAN FELIPE, GTO.</t>
  </si>
  <si>
    <t>CONSTRUCCIÓN DE ABREVADERO AGRÍCOLA (CONSTRUCCIÓN DE BORDO) EN LA LOCALIDAD 110300025 - RANCHO BARRANCA DE LOMA ALTA EN EL MUNICIPIO DE SAN FELIPE, GTO.</t>
  </si>
  <si>
    <t>CONSTRUCCIÓN DE ABREVADERO AGRÍCOLA (CONSTRUCCIÓN DE BORDO) EN LA LOCALIDAD 110300037 - CAÑADA DE CHÁVEZ EN EL MUNICIPIO DE SAN FELIPE, GTO.</t>
  </si>
  <si>
    <t>REHABILITACIÓN CON DESAZOLVE DE ABREVADERO AGRÍCOLA (REHABILITACIÓN CON DESAZOLVE DE BORDO) EN LA LOCALIDAD 110300072 - CHIRIMOYA VIEJA EN EL MUNICIPIO DE SAN FELIPE, GTO.</t>
  </si>
  <si>
    <t>REHABILITACIÓN CON DESAZOLVE DE ABREVADERO AGRÍCOLA (REHABILITACIÓN CON DESAZOLVE DE BORDO) EN LA LOCALIDAD 110300129 - LA LOBERA EN EL MUNICIPIO DE SAN FELIPE, GTO.</t>
  </si>
  <si>
    <t>CONSTRUCCIÓN DE ABREVADERO AGRÍCOLA (CONSTRUCCIÓN DE BORDO) EN LA LOCALIDAD 110300285 - EL VIGIL EN EL MUNICIPIO DE SAN FELIPE, GTO.</t>
  </si>
  <si>
    <t>AMPLIACIÓN DE ABREVADERO AGRÍCOLA (AMPLIACIÓN DE BORDO) EN LA LOCALIDAD 110300269 - EL TEPOZÁN DE SANTA RITA EN EL MUNICIPIO DE SAN FELIPE, GTO.</t>
  </si>
  <si>
    <t>REHABILITACIÓN CON DESAZOLVE DE ABREVADERO AGRÍCOLA (REHABILITACIÓN CON DESAZOLVE DE BORDO) EN LA LOCALIDAD 110300584 - EL FRESNO EN EL MUNICIPIO DE SAN FELIPE, GTO.</t>
  </si>
  <si>
    <t>REHABILITACIÓN CON DESAZOLVE DE ABREVADERO AGRÍCOLA (REHABILITACIÓN CON DESAZOLVE DE BORDO) EN LA LOCALIDAD 110300229 - SAN JOSÉ DEL RAYO EN EL MUNICIPIO DE SAN FELIPE, GTO.</t>
  </si>
  <si>
    <t>AMPLIACIÓN DE ABREVADERO AGRÍCOLA (AMPLIACIÓN DE BORDO) EN LA LOCALIDAD 110300058 - LA CIENEGUITA EN EL MUNICIPIO DE SAN FELIPE, GTO.</t>
  </si>
  <si>
    <t>AMPLIACIÓN DE ABREVADERO AGRÍCOLA (AMPLIACIÓN DE BORDO) EN LA LOCALIDAD 110300553 - LAS AVISPAS EN EL MUNICIPIO DE SAN FELIPE, GTO.</t>
  </si>
  <si>
    <t>REHABILITACIÓN CON DESAZOLVE DE ABREVADERO AGRÍCOLA (REHABILITACIÓN CON DESAZOLVE DE BORDO) EN LA LOCALIDAD 110300058 - LA CIENEGUITA EN EL MUNICIPIO DE SAN FELIPE, GTO.</t>
  </si>
  <si>
    <t>CONSTRUCCIÓN DE ABREVADERO AGRÍCOLA (CONSTRUCCIÓN DE BORDO) EN LA LOCALIDAD 110300284 - LAS VIGAS EN EL MUNICIPIO DE SAN FELIPE, GTO.</t>
  </si>
  <si>
    <t>CONSTRUCCIÓN DE ABREVADERO AGRÍCOLA (CONSTRUCCIÓN DE BORDO) EN LA LOCALIDAD 110300137 - LOS MARTÍNEZ EN EL MUNICIPIO DE SAN FELIPE, GTO.</t>
  </si>
  <si>
    <t>AMPLIACIÓN DE ABREVADERO AGRÍCOLA (AMPLIACIÓN DE BORDO) EN LA LOCALIDAD 110300008 - EL ANCÓN EN EL MUNICIPIO DE SAN FELIPE, GTO.</t>
  </si>
  <si>
    <t>REHABILITACIÓN DE ABREVADERO AGRÍCOLA (REHABILITACIÓN DE BORDO) EN LA LOCALIDAD 110300233 - SAN JUAN DE LLANOS EN EL MUNICIPIO DE SAN FELIPE, GTO.</t>
  </si>
  <si>
    <t>CONSTRUCCIÓN DE ABREVADERO AGRÍCOLA (CONSTRUCCIÓN DE BORDO) EN LA LOCALIDAD 110300233 - SAN JUAN DE LLANOS EN EL MUNICIPIO DE SAN FELIPE, GTO.</t>
  </si>
  <si>
    <t>AMPLIACIÓN DE ABREVADERO AGRÍCOLA (AMPLIACIÓN DE BORDO) EN LA LOCALIDAD 110300238 - SAN PEDRO DE ALMOLOYÁN EN EL MUNICIPIO DE SAN FELIPE, GTO.</t>
  </si>
  <si>
    <t>CONSTRUCCIÓN DE ABREVADERO AGRÍCOLA (CONSTRUCCIÓN DE BORDO) EN LA LOCALIDAD 110300211 - SAN BARTOLO DE BERRIOS EN EL MUNICIPIO DE SAN FELIPE, GTO.</t>
  </si>
  <si>
    <t>REHABILITACIÓN CON DESAZOLVE DE ABREVADERO AGRÍCOLA (REHABILITACIÓN CON DESAZOLVE DE BORDO) EN LA LOCALIDAD 110300272 - TIERRAS PRIETAS EN EL MUNICIPIO DE SAN FELIPE, GTO.</t>
  </si>
  <si>
    <t>CONSTRUCCIÓN DE ABREVADERO AGRÍCOLA (CONSTRUCCIÓN DE BORDO) EN LA LOCALIDAD 110300238 - SAN PEDRO DE ALMOLOYÁN EN EL MUNICIPIO DE SAN FELIPE, GTO.</t>
  </si>
  <si>
    <t>CONSTRUCCIÓN DE ABREVADERO AGRÍCOLA (CONSTRUCCIÓN DE BORDO) EN LA LOCALIDAD 110300255 - LA SAUCEDA DE LA LUZ EN EL MUNICIPIO DE SAN FELIPE, GTO.</t>
  </si>
  <si>
    <t>REHABILITACIÓN  DE ABREVADERO AGRÍCOLA (REHABILITACIÓN  DE BORDO) EN LA LOCALIDAD 110300274 - SANTA MARÍA DE GUADALUPE (LAS TORTUGAS) EN EL MUNICIPIO DE SAN FELIPE, GTO.</t>
  </si>
  <si>
    <t>REHABILITACIÓN CON DESAZOLVE DE ABREVADERO AGRÍCOLA (REHABILITACIÓN CON DESAZOLVE DE BORDO) EN LA LOCALIDAD 110300150 - OJO DE AGUA DE SAN MIGUEL (EL COYOTE) EN EL MUNICIPIO DE SAN FELIPE, GTO.</t>
  </si>
  <si>
    <t>AMPLIACIÓN DE ABREVADERO AGRÍCOLA (AMPLIACIÓN DE BORDO) EN LA LOCALIDAD 110300138 - MASTRANTO DEL REFUGIO EN EL MUNICIPIO DE SAN FELIPE, GTO.</t>
  </si>
  <si>
    <t>AMPLIACIÓN DE ABREVADERO AGRÍCOLA (AMPLIACIÓN DE BORDO) EN LA LOCALIDAD 110300188 - RANCHO NUEVO DE SAN VICENTE EN EL MUNICIPIO DE SAN FELIPE, GTO.</t>
  </si>
  <si>
    <t>REHABILITACIÓN DE ABREVADERO AGRÍCOLA (REHABILITACIÓN DE BORDO) EN LA LOCALIDAD 110300238 - SAN PEDRO DE ALMOLOYÁN EN EL MUNICIPIO DE SAN FELIPE, GTO.</t>
  </si>
  <si>
    <t>REHABILITACIÓN CON DESAZOLVE DE ABREVADERO AGRÍCOLA (REHABILITACIÓN CON DESAZOLVE DE BORDO) EN LA LOCALIDAD 110300255 - LA SAUCEDA DE LA LUZ EN EL MUNICIPIO DE SAN FELIPE, GTO.</t>
  </si>
  <si>
    <t>REHABILITACIÓN CON DESAZOLVE DE ABREVADERO AGRÍCOLA (REHABILITACIÓN CON DESAZOLVE DE BORDO) EN LA LOCALIDAD 110300113 - JESÚS MARÍA EN EL MUNICIPIO DE SAN FELIPE, GTO.</t>
  </si>
  <si>
    <t>CONSTRUCCIÓN DE ABREVADERO AGRÍCOLA (CONSTRUCCIÓN DE BORDO) EN LA LOCALIDAD 110300113 - JESÚS MARÍA EN EL MUNICIPIO DE SAN FELIPE, GTO.</t>
  </si>
  <si>
    <t>REHABILITACIÓN DE ABREVADERO AGRÍCOLA (REHABILITACIÓN DE BORDO) EN LA LOCALIDAD 110300469 - PALMITAS (PALMILLAS) EN EL MUNICIPIO DE SAN FELIPE, GTO.</t>
  </si>
  <si>
    <t>CONSTRUCCIÓN DE ABREVADERO AGRÍCOLA (CONSTRUCCIÓN DE BORDO) EN LA LOCALIDAD 110300269 - EL TEPOZÁN DE SANTA RITA EN EL MUNICIPIO DE SAN FELIPE, GTO.</t>
  </si>
  <si>
    <t>REHABILITACIÓN CON DESAZOLVE DE ABREVADERO AGRÍCOLA (REHABILITACIÓN CON DESAZOLVE DE BORDO) EN LA LOCALIDAD 110300287 - EL ZAPOTE) EN EL MUNICIPIO DE SAN FELIPE, GTO.</t>
  </si>
  <si>
    <t>CONSTRUCCIÓN DE ABREVADERO AGRÍCOLA (CONSTRUCCIÓN DE BORDO) EN LA LOCALIDAD 110300131 - EL CUERVO (LLANO DEL CUERVO) EN EL MUNICIPIO DE SAN FELIPE, GTO.</t>
  </si>
  <si>
    <t>AMPLIACIÓN DE ABREVADERO AGRÍCOLA (AMPLIACIÓN DE BORDO) EN LA LOCALIDAD 110300230 - SAN JOSÉ DEL TANQUE) EN EL MUNICIPIO DE SAN FELIPE, GTO.</t>
  </si>
  <si>
    <t>Construcción de baño digno con conexión a drenaje sanitario, en el Municipio de San Felipe, Gto. (Sauceda de la Luz)</t>
  </si>
  <si>
    <t>Reserva presupuestal para equipamiento con Calentadores en viviendas en localidades por definir en el municipio de San Felipe, Gto. en 2023</t>
  </si>
  <si>
    <t xml:space="preserve">Construcción  de  cuarto dormitorio de 3x4 mts. San Felipe San Bartolo de Berrios </t>
  </si>
  <si>
    <t>Construccion cuarto para baño San Felipe Colonia Teneria. Ageb 110300001</t>
  </si>
  <si>
    <t>Construcción de módulo de 2 aulas en la Escuela Primaria Niños Héroes, en la localidad Rancho Nuevo del Carrizo, Municipio de San Felipe, Gto.</t>
  </si>
  <si>
    <t>Construcción de  techado de cancha de usos múltiples en Prim. Ignacio Allende (matutino) y Prim. Albino García Ramos (vespertino), localidad San Felipe, Municipio de San Felipe, Gto</t>
  </si>
  <si>
    <t>Construcción de  techado de cancha de usos múltiples en Prim. Martires de Chicago (matutino) y Prim. Niños Heroes (vespertino), localidad Fábrica de Melchor, Municipio de San Felipe, Gto</t>
  </si>
  <si>
    <t>Construcción de barda perimetral en Primaria Ignacio Zaragoza en la localidad de Rancho Nuevo de San Vicente, Municipio de San Felipe, Gto. (Segunda etapa)</t>
  </si>
  <si>
    <t>Rehabilitación en módulo de aulas y sanitarios del Edificio B en plantel del C.E.C.A.T.I., en el Municipio de San Felipe, Gto.</t>
  </si>
  <si>
    <t>Construcción de techado en área de impartición de educación física en Prim. Miguel Campuzano, localidad San Felipe, Municipio de San Felipe, Gto.</t>
  </si>
  <si>
    <t>Construcción de servicio sanitario en la Escuela Telesecundaria 1033 en la localidad de Herrerías, Municipio de San Felipe, Gto.</t>
  </si>
  <si>
    <t>Construcción de barda perimetral en Primaria J. Guadalupe Victoria en la localidad de Mastranto del Refugio, Mpio. de San Felipe, Gto. (Segunda etapa)</t>
  </si>
  <si>
    <t>Construcción de  techado de cancha de usos múltiples en Prim.Alvaro Obregón, localidad El Carretón, Municipio de San Felipe, Gto.</t>
  </si>
  <si>
    <t>Rehabilitación integral del Jardín de Niños Blanca Veronica Soto Martínez, localidad San Felipe, Municipio de San Felipe, Gto.</t>
  </si>
  <si>
    <t>Construcción de aula, en Preescolar Sor Juana Inés de la Cruz, Localidad San Felipe, Municipio de San Felipe, Gto.</t>
  </si>
  <si>
    <t>Construcción de cancha deportiva en Prim. José María Morelos y Pavón y Adolfo López Mateos, en San Bartolo de Berrios, San Felipe, Gto.</t>
  </si>
  <si>
    <t>Construcción de colector pluvial en la localidad San Bartolo de Berrios, Municipio de San Felipe, Gto. (Segunda etapa)</t>
  </si>
  <si>
    <t>Construcción de línea de conducción, tanque elevado y red de distribución de agua potable, en la localidad de La Labor del Municipio de San Felipe, Guanajuato</t>
  </si>
  <si>
    <t>Equipamiento de pozo de agua potable en la localidad de La Labor del Municipio de San Felipe, Guanajuato</t>
  </si>
  <si>
    <t>Ampliación de electrificación en el Municipio de San Felipe, Gto., en la Colonia El Fraile, en las Calles Santa Teresa y Privada Prol. Aldama</t>
  </si>
  <si>
    <t>Construcción de líneas de conducción de agua potable en la localidad de Rancho Nuevo del Carrizo y anexas, Municipio de San Felipe, Gto.</t>
  </si>
  <si>
    <t>Construcción de líneas de conducción de agua potable en la localidad de Rancho Nuevo del Carrizo y anexas, Municipio de San Felipe, Gto. (Segunda etapa)</t>
  </si>
  <si>
    <t>Construcción de línea de conducción, tanque elevado y red de distribución de agua potable, en la localidad de La Labor del Municipio de San Felipe, Guanajuato (Segunda etapa)</t>
  </si>
  <si>
    <t>Perforación de pozo profundo para abastecimiento de agua potable en el Municipio de San Felipe, Gto., en la localidad de San Antonio del Maguey</t>
  </si>
  <si>
    <t>Construcción de línea de conducción de agua potable en el Municipio de San Felipe, Gto., en la localidad Piedras Negras</t>
  </si>
  <si>
    <t>Construcción de tanque elevado para almacenamiento de agua potable, en el Municipio de San Felipe, Gto., en la localidad de Estancia del Cubito</t>
  </si>
  <si>
    <t>Rehabilitación pozo profundo para abastecimiento de agua potable en el Municipio de San Felipe, gto., en la localidad La Sauceda de la Luz</t>
  </si>
  <si>
    <t>Rehabilitación de instalaciones de pozos y tanques de almacenamiento de agua potable en el Municipio de San Felipe, Gto., en la localidad Molino de San José</t>
  </si>
  <si>
    <t>Rehabilitación de instalaciones de pozos y tanques de almacenamiento de agua potable en el Municipio de San Felipe, Gto., en la localidad Laguna de Guadalupe</t>
  </si>
  <si>
    <t>Rehabilitación de instalaciones de pozos y tanques de almacenamiento de agua potable en el Municipio de San Felipe, Gto., en la localidad San José del Rayo</t>
  </si>
  <si>
    <t>Rehabilitación de instalaciones de pozos y tanques de almacenamiento de agua potable en el Municipio de San Felipe, Gto., en la localidad Los Arrastres</t>
  </si>
  <si>
    <t>Rehabilitación de instalaciones de pozos y tanques de almacenamiento de agua potable en el Municipio de San Felipe, Gto., en la localidad La Palma</t>
  </si>
  <si>
    <t>Rehabilitación de instalaciones de pozos y tanques de almacenamiento de agua potable en el Municipio de San Felipe, Gto., en la localidad Las Hartonas</t>
  </si>
  <si>
    <t>Rehabilitación de instalaciones de pozos y tanques de almacenamiento de agua potable en el Municipio de San Felipe, Gto., en la localidad Las Pilas del Sur</t>
  </si>
  <si>
    <t>Rehabilitación de instalaciones de pozos y tanques de almacenamiento de agua potable en el Municipio de San Felipe, Gto., en la localidad San José de la Peña</t>
  </si>
  <si>
    <t>Rehabilitación de instalaciones de pozos y tanques de almacenamiento de agua potable en el Municipio de San Felipe, Gto., en la localidad Providencia de Guadalupe (Estancia)</t>
  </si>
  <si>
    <t>Rehabilitación de instalaciones de pozos y tanques de almacenamiento de agua potable en el Municipio de San Felipe, Gto., en la localidad Las Avispas</t>
  </si>
  <si>
    <t>Rehabilitación de instalaciones de pozos y tanques de almacenamiento de agua potable en el Municipio de San Felipe, Gto., en la localidad El Aro</t>
  </si>
  <si>
    <t>Rehabilitación de instalaciones de pozos y tanques de almacenamiento de agua potable en el Municipio de San Felipe, Gto., en la localidad San Pedro de Almoloyán</t>
  </si>
  <si>
    <t>Construcción de planta de tratamiento de aguas residuales en el Municipio de San Felipe, Gto., en la localidad San Bartolo de Berrios</t>
  </si>
  <si>
    <t>Construcción de planta de tratamiento de aguas residuales en el Municipio de San Felipe, Gto., en la localidad Cantera Sur</t>
  </si>
  <si>
    <t>Construcción de drenaje sanitario en el Municipio de San Felipe, Gto., en la localidad San Juan de Llanos, en la Calle Miguel Hidalgo y Costilla, Leandro Valle, Priv. Leandro Valle, Priv. Francisco Javier Mina, Guadalupe Victoria, Agustín de Iturbide, Vicente Guerrero, Ignacio Aldama, Manuel Doblado, Josefa Ortiz de Domínguez, Benito Juárez</t>
  </si>
  <si>
    <t>Ampliación de electrificación en el Municipio de San Felipe, Gto., en la localidad San Felipe, en la Colonia Granjas de la Conquista</t>
  </si>
  <si>
    <t>Construcción de calle con concreto en el Municipio de San Felipe, Gto., localidad San Felipe, en la Colonia Lázaro Cárdenas, en la calle Niños Héroes</t>
  </si>
  <si>
    <t>Construcción de calle con empedrado en el municipio de San Felipe, Gto., en la localidad Jaral de Berrios, en la calle Alfonso Moreno Morán (Centro de Salud)</t>
  </si>
  <si>
    <t>Construcción de calle con concreto en el Municipio de San Felipe, Gto., localidad Emiliano Zapata, en la calle Principal</t>
  </si>
  <si>
    <t>Rehabilitación de alumbrado público en la Colonia Azteca, Cabecera Municipal de San Felipe, Gto.</t>
  </si>
  <si>
    <t>Rehabilitación de alumbrado público en la Colonia Los Espinos, Cabecera Municipal de San Felipe, Gto.</t>
  </si>
  <si>
    <t>Rehabilitación de alumbrado público en la Colonia Tanque del Pato, Cabecera Municipal de San Felipe, Gto.</t>
  </si>
  <si>
    <t>Rehabilitación de alumbrado público en la Colonia Ampliación San Miguel, Cabecera Municipal de San Felipe, Gto.</t>
  </si>
  <si>
    <t>Rehabilitación de alumbrado público en la Colonia Barrio de San Miguel, Cabecera Municipal de San Felipe, Gto.</t>
  </si>
  <si>
    <t>Rehabilitación de alumbrado público en la Colonia El Puertecito, Cabecera Municipal de San Felipe, Gto.</t>
  </si>
  <si>
    <t>Rehabilitación de alumbrado público en Fraccionamiento Hacienda San Miguel, Cabecera Municipal de San Felipe, Gto.</t>
  </si>
  <si>
    <t>Rehabilitación de alumbrado público en Fraccionamiento La Huerta de San Agustin, Cabecera Municipal de San Felipe, Gto.</t>
  </si>
  <si>
    <t>Rehabilitación de alumbrado público en la Colonia San Juan y Fraccionamiento Campestre, Cabecera Municipal de San Felipe, Gto.</t>
  </si>
  <si>
    <t>Rehabilitación de alumbrado público en la Colonia Barrio Santuario, Cabecera Municipal de San Felipe, Gto.</t>
  </si>
  <si>
    <t>Rehabilitación de alumbrado público en la Colonia Barrio La Conchita, Cabecera Municipal de San Felipe, Gto.</t>
  </si>
  <si>
    <t>Rehabilitación de alumbrado público en la Colonia Independencia, Cabecera Municipal de San Felipe, Gto.</t>
  </si>
  <si>
    <t>Rehabilitación de alumbrado público en la Colonia El Fraile, Cabecera Municipal de San Felipe, Gto.</t>
  </si>
  <si>
    <t>Rehabilitación de alumbrado público en la Colonia Barrio Esquipulas, Cabecera Municipal de San Felipe, Gto.</t>
  </si>
  <si>
    <t>Rehabilitación de alumbrado público en la Colonia Aviación, Cabecera Municipal de San Felipe, Gto.</t>
  </si>
  <si>
    <t>Rehabilitación de alumbrado público en la Colonia Jardines de San Antonio, Cabecera Municipal de San Felipe, Gto.</t>
  </si>
  <si>
    <t>Rehabilitación de alumbrado público en la Colonia Oriental, Cabecera Municipal de San Felipe, Gto.</t>
  </si>
  <si>
    <t>Rehabilitación de alumbrado público en la Colonia Revolución, Cabecera Municipal de San Felipe, Gto.</t>
  </si>
  <si>
    <t>Rehabilitación de alumbrado público en la Colonia Los Zapotes, Cabecera Municipal de San Felipe, Gto.</t>
  </si>
  <si>
    <t>Rehabilitación de alumbrado público en Barrio El Pueblito, Cabecera Municipal de San Felipe, Gto.</t>
  </si>
  <si>
    <t>Construcción de calle con concreto en el Municipio de San Felipe, Gto. en Cabecera Municipal, en la Colonia Las Maravillas, en la Calle Teotihuacán</t>
  </si>
  <si>
    <t>Rehabilitación de red de drenaje sanitario en Municipio de San Felipe, localidad San Bartolo de Berrios, calle Leona Vicario</t>
  </si>
  <si>
    <t>Construcción de red de drenaje sanitario en el Municipio de San Felipe, Gto., en la localidad Miguel Hidalgo (Cueritos) en las calles Palmera, Francisco Villa, Naranjo, Jacarandas, 5 de Mayo, Francisco I Madero, De la Parra, Miguel Hidalgo y Emiliano Zapata (Primera etapa)</t>
  </si>
  <si>
    <t>Rehabilitación de la red de drenaje en la localidad de El Carretón, Municipio de San Felipe, Gto.</t>
  </si>
  <si>
    <t>Construcción de red de distribución de red de agua potable en la localidad El Roble, Municipio de San Felipe, Gto.</t>
  </si>
  <si>
    <t>Rehabilitación de red de drenaje sanitario en Municipio de San Felipe, localidad San Bartolo de Berrios, calle Lázaro Cárdenas, tramo Leona Vicario - Hidalgo y calle Hidalgo, tramo Lázaro Cárdenas - San Miguel</t>
  </si>
  <si>
    <t>Construcción de tanque de regularización y almacenamiento para el sistema de agua potable en la localidad El Vergel y Anexos, Municipio de San Felipe, Gto.</t>
  </si>
  <si>
    <t>Construcción de tanque de regularización y almacenamiento para el sistema de agua potable en la localidad Santa Catarina, Municipio de San Felipe, Gto.</t>
  </si>
  <si>
    <t>Construcción de calle con concreto en el Municipio de San Felipe, Gto., localidad San Felipe, en la Colonia Áviación, en la calle Aviadores</t>
  </si>
  <si>
    <t>Construcción de calle en el municipio de San Felipe, Gto., localidad Santa Rosa, Calle Emiliano Zapata</t>
  </si>
  <si>
    <t>Camino entronque San Felipe-León a Nuevo Valle de Moreno (Tercera etapa)</t>
  </si>
  <si>
    <t>Construcción de camino a base de empedrado y huella de concreto en el Municipio de San Felipe, Gto., en la localidad Aranjuez (2da etapa)</t>
  </si>
  <si>
    <t>Construcción de camino a base de empedrado y huella de concreto en el Municipio de San Felipe, Gto., en la localidad San José de la Varilla (2da etapa)</t>
  </si>
  <si>
    <t>Construcción de camino a base de empedrado y huella de concreto en el Municipio de San Felipe, Gto., en la localidad La Capilla (1ra etapa)</t>
  </si>
  <si>
    <t>Construcción de camino a base de empedrado y huella de concreto en el Municipio de San Felipe, Gto., en la localidad Estancia de San Francisco (2da etapa)</t>
  </si>
  <si>
    <t>Construcción de camino a base de empedrado y huella de concreto en el Municipio de San Felipe, Gto., en la localidad La Ciénega (1ra etapa)</t>
  </si>
  <si>
    <t>Construcción de camino a base de empedrado y huella de concreto en el Municipio de San Felipe, Gto., en la localidad La Estanzuela (Cuarta etapa)</t>
  </si>
  <si>
    <t xml:space="preserve">Construcción de sistema de agua potable (segunda etapa de tres) en el Municipio de San Felipe, Gto., en la localidad de Palo Colorado </t>
  </si>
  <si>
    <t>Perforación de pozo profundo para agua potable en la localidad de El Tejocote (El Domingo) y Anexas del Municipio de San Felipe, Gto.</t>
  </si>
  <si>
    <t>EL CARRETÓN</t>
  </si>
  <si>
    <t>HANA Partida 2023</t>
  </si>
  <si>
    <t>CONCEPTO HANA</t>
  </si>
  <si>
    <t>3ra Modificación 2023</t>
  </si>
  <si>
    <t>REHABILITACIÓN CON DESAZOLVE DE ABREVADERO AGRÍCOLA (REHABILITACIÓN CON DESAZOLVE DE BORDO) EN LA LOCALIDAD 110300274 - SANTA MARÍA DE GUADALUPE (LAS TORTUGAS)) EN EL MUNICIPIO DE SAN FELIPE, GTO.</t>
  </si>
  <si>
    <t>CONSTRUCCIÓN DE BORDO PARA CAPTACIÓN DE AGUA EN LA LOCALIDAD DE BUENAVISTA DEL CUBO, EN EL MUNICIPIO DE SAN FELIPE, GTO.</t>
  </si>
  <si>
    <t>CONSTRUCCIÓN DE CALENTADOR SOLAR EN VIVIENDA EN LA LOCALIDAD DE SAN FELIPE EN EL MUNICIPIO DE SAN FELIPE, GTO. (SAN FELIPE)</t>
  </si>
  <si>
    <t>CONSTRUCCIÓN DE CALENTADOR SOLAR EN VIVIENDA EN LA LOCALIDAD DE SAN FELIPE EN EL MUNICIPIO DE SAN FELIPE, GTO. (SAN BARTOLO DE BERRIOS)</t>
  </si>
  <si>
    <t>CONSTRUCCIÓN DE CALENTADOR SOLAR EN VIVIENDA EN LA LOCALIDAD DE SAN FELIPE EN EL MUNICIPIO DE SAN FELIPE, GTO. (SAN JOSÉ DE RANCHO NUEVO (LOS ARRIEROS))</t>
  </si>
  <si>
    <t>CONSTRUCCIÓN DE CALENTADOR SOLAR EN VIVIENDA EN LA LOCALIDAD DE SAN FELIPE EN EL MUNICIPIO DE SAN FELIPE, GTO. (FÁBRICA DE MELCHOR)</t>
  </si>
  <si>
    <t>CONSTRUCCIÓN DE CALENTADOR SOLAR EN VIVIENDA EN LA LOCALIDAD DE SAN FELIPE EN EL MUNICIPIO DE SAN FELIPE, GTO. (EL TEJOCOTE (EL DOMINGO))</t>
  </si>
  <si>
    <t>CONSTRUCCIÓN DE CALENTADOR SOLAR EN VIVIENDA EN LA LOCALIDAD DE SAN FELIPE EN EL MUNICIPIO DE SAN FELIPE, GTO. (GUADALUPE (EX HACIENDA CASCO DE LEQUEITIO))</t>
  </si>
  <si>
    <t>CONSTRUCCIÓN DE CALENTADOR SOLAR EN VIVIENDA EN LA LOCALIDAD DE SAN FELIPE EN EL MUNICIPIO DE SAN FELIPE, GTO. (LOS DÍAZ)</t>
  </si>
  <si>
    <t>CONSTRUCCIÓN DE CALENTADOR SOLAR EN VIVIENDA EN LA LOCALIDAD DE SAN FELIPE EN EL MUNICIPIO DE SAN FELIPE, GTO. (EMILIANO ZAPATA (ZAVALA))</t>
  </si>
  <si>
    <t>CONSTRUCCIÓN DE CALENTADOR SOLAR EN VIVIENDA EN LA LOCALIDAD DE SAN FELIPE EN EL MUNICIPIO DE SAN FELIPE, GTO. (LA OBRA)</t>
  </si>
  <si>
    <t>CONSTRUCCIÓN DE CALENTADOR SOLAR EN VIVIENDA EN LA LOCALIDAD DE SAN FELIPE EN EL MUNICIPIO DE SAN FELIPE, GTO. (JARAL DE BERRIOS (ESTACIÓN JARAL))</t>
  </si>
  <si>
    <t>CONSTRUCCIÓN DE CALENTADOR SOLAR EN VIVIENDA EN LA LOCALIDAD DE SAN FELIPE EN EL MUNICIPIO DE SAN FELIPE, GTO. (DESEADILLA)</t>
  </si>
  <si>
    <t>CONSTRUCCIÓN DE CALENTADOR SOLAR EN VIVIENDA EN LA LOCALIDAD DE SAN FELIPE EN EL MUNICIPIO DE SAN FELIPE, GTO. (RANCHO NUEVO DE SAN VICENTE)</t>
  </si>
  <si>
    <t>CONSTRUCCIÓN DE CALENTADOR SOLAR EN VIVIENDA EN LA LOCALIDAD DE SAN FELIPE EN EL MUNICIPIO DE SAN FELIPE, GTO. (PIRUL)</t>
  </si>
  <si>
    <t>CONSTRUCCIÓN DE CALENTADOR SOLAR EN VIVIENDA EN LA LOCALIDAD DE SAN FELIPE EN EL MUNICIPIO DE SAN FELIPE, GTO. (TEPOZÁN II)</t>
  </si>
  <si>
    <t>CONSTRUCCIÓN DE CALENTADOR SOLAR EN VIVIENDA EN LA LOCALIDAD DE SAN FELIPE EN EL MUNICIPIO DE SAN FELIPE, GTO. (LA ESTANZUELA)</t>
  </si>
  <si>
    <t>CONSTRUCCIÓN DE CALENTADOR SOLAR EN VIVIENDA EN LA LOCALIDAD DE SAN FELIPE EN EL MUNICIPIO DE SAN FELIPE, GTO. (ARANJUEZ)</t>
  </si>
  <si>
    <t>CONSTRUCCIÓN DE CALENTADOR SOLAR EN VIVIENDA EN LA LOCALIDAD DE SAN FELIPE EN EL MUNICIPIO DE SAN FELIPE, GTO. (SANTA CATARINA)</t>
  </si>
  <si>
    <t>CONSTRUCCIÓN DE CALENTADOR SOLAR EN VIVIENDA EN LA LOCALIDAD DE SAN FELIPE EN EL MUNICIPIO DE SAN FELIPE, GTO. (SAN JOSÉ DE LOS BARCOS)</t>
  </si>
  <si>
    <t>CONSTRUCCIÓN DE CALENTADOR SOLAR EN VIVIENDA EN LA LOCALIDAD DE SAN FELIPE EN EL MUNICIPIO DE SAN FELIPE, GTO. (LA ERA DE BRAVO)</t>
  </si>
  <si>
    <t>EQUIPAMIENTO CON ESTUFAS ECOLOGICAS (FOGÓN ECOLÓGICO) EN EL MUNICIPIO DE SAN FELIPE, GTO. (SAN FELIPE)</t>
  </si>
  <si>
    <t>EQUIPAMIENTO CON ESTUFAS ECOLOGICAS (FOGÓN ECOLÓGICO) EN EL MUNICIPIO DE SAN FELIPE, GTO. (EL ZAPOTE)</t>
  </si>
  <si>
    <t>EQUIPAMIENTO CON ESTUFAS ECOLOGICAS (FOGÓN ECOLÓGICO) EN EL MUNICIPIO DE SAN FELIPE, GTO. (SAUCEDA DE LA LUZ)</t>
  </si>
  <si>
    <t>EQUIPAMIENTO CON ESTUFAS ECOLOGICAS (FOGÓN ECOLÓGICO) EN EL MUNICIPIO DE SAN FELIPE, GTO. (FUERTE VIEJO)</t>
  </si>
  <si>
    <t>EQUIPAMIENTO CON ESTUFAS ECOLOGICAS (FOGÓN ECOLÓGICO) EN EL MUNICIPIO DE SAN FELIPE, GTO. (MASTRANTO DEL REFUGIO)</t>
  </si>
  <si>
    <t>EQUIPAMIENTO CON ESTUFAS ECOLOGICAS (FOGÓN ECOLÓGICO) EN EL MUNICIPIO DE SAN FELIPE, GTO. (EMILIANO ZAPATA (ZAVALA))</t>
  </si>
  <si>
    <t>EQUIPAMIENTO CON ESTUFAS ECOLOGICAS (FOGÓN ECOLÓGICO) EN EL MUNICIPIO DE SAN FELIPE, GTO. (RANCHO NUEVO DE SAN VICENTE)</t>
  </si>
  <si>
    <t>EQUIPAMIENTO CON ESTUFAS ECOLOGICAS (FOGÓN ECOLÓGICO) EN EL MUNICIPIO DE SAN FELIPE, GTO. (EL TEJOCOTE (EL DOMINGO))</t>
  </si>
  <si>
    <t>EQUIPAMIENTO CON ESTUFAS ECOLOGICAS (FOGÓN ECOLÓGICO) EN EL MUNICIPIO DE SAN FELIPE, GTO. (LOS DÍAZ)</t>
  </si>
  <si>
    <t>EQUIPAMIENTO CON ESTUFAS ECOLOGICAS (FOGÓN ECOLÓGICO) EN EL MUNICIPIO DE SAN FELIPE, GTO. (FÁBRICA DE MELCHOR)</t>
  </si>
  <si>
    <t>EQUIPAMIENTO CON ESTUFAS ECOLOGICAS (FOGÓN ECOLÓGICO) EN EL MUNICIPIO DE SAN FELIPE, GTO. (LOS ARRASTRES)</t>
  </si>
  <si>
    <t>EQUIPAMIENTO CON ESTUFAS ECOLOGICAS (FOGÓN ECOLÓGICO) EN EL MUNICIPIO DE SAN FELIPE, GTO. (EL COECILLO)</t>
  </si>
  <si>
    <t>EQUIPAMIENTO CON ESTUFAS ECOLOGICAS (FOGÓN ECOLÓGICO) EN EL MUNICIPIO DE SAN FELIPE, GTO. (EL SAUCILLO)</t>
  </si>
  <si>
    <t>EQUIPAMIENTO CON ESTUFAS ECOLOGICAS (FOGÓN ECOLÓGICO) EN EL MUNICIPIO DE SAN FELIPE, GTO. (MOLINO DE SAN JOSÉ )</t>
  </si>
  <si>
    <t>EQUIPAMIENTO CON ESTUFAS ECOLOGICAS (FOGÓN ECOLÓGICO) EN EL MUNICIPIO DE SAN FELIPE, GTO. (EL HUIZACHE)</t>
  </si>
  <si>
    <t>EQUIPAMIENTO CON ESTUFAS ECOLOGICAS (FOGÓN ECOLÓGICO) EN EL MUNICIPIO DE SAN FELIPE, GTO. (JARAL DE BERRIOS (ESTACIÓN JARAL))</t>
  </si>
  <si>
    <t>EQUIPAMIENTO CON ESTUFAS ECOLOGICAS (FOGÓN ECOLÓGICO) EN EL MUNICIPIO DE SAN FELIPE, GTO. (SAN ANDRÉS DEL CUBO)</t>
  </si>
  <si>
    <t>EQUIPAMIENTO CON ESTUFAS ECOLOGICAS (FOGÓN ECOLÓGICO) EN EL MUNICIPIO DE SAN FELIPE, GTO. (PEÑA COLORADA)</t>
  </si>
  <si>
    <t>EQUIPAMIENTO CON ESTUFAS ECOLOGICAS (FOGÓN ECOLÓGICO) EN EL MUNICIPIO DE SAN FELIPE, GTO. (SAN VICENTE)</t>
  </si>
  <si>
    <t>EQUIPAMIENTO CON ESTUFAS ECOLOGICAS (FOGÓN ECOLÓGICO) EN EL MUNICIPIO DE SAN FELIPE, GTO. (EL ESTAÑO)</t>
  </si>
  <si>
    <t>EQUIPAMIENTO CON ESTUFAS ECOLOGICAS (FOGÓN ECOLÓGICO) EN EL MUNICIPIO DE SAN FELIPE, GTO. (SAN JUAN DE LLANOS)</t>
  </si>
  <si>
    <t>EQUIPAMIENTO CON ESTUFAS ECOLOGICAS (FOGÓN ECOLÓGICO) EN EL MUNICIPIO DE SAN FELIPE, GTO. (LA OBRA)</t>
  </si>
  <si>
    <t>EQUIPAMIENTO CON ESTUFAS ECOLOGICAS (FOGÓN ECOLÓGICO) EN EL MUNICIPIO DE SAN FELIPE, GTO. (LA LAGUNITA)</t>
  </si>
  <si>
    <t>EQUIPAMIENTO CON ESTUFAS ECOLOGICAS (FOGÓN ECOLÓGICO) EN EL MUNICIPIO DE SAN FELIPE, GTO. (LA HERMA)</t>
  </si>
  <si>
    <t>EQUIPAMIENTO CON ESTUFAS ECOLOGICAS (FOGÓN ECOLÓGICO) EN EL MUNICIPIO DE SAN FELIPE, GTO. (LOS MARTINEZ)</t>
  </si>
  <si>
    <t>EQUIPAMIENTO CON ESTUFAS ECOLOGICAS (FOGÓN ECOLÓGICO) EN EL MUNICIPIO DE SAN FELIPE, GTO. (LAGUNA DE GUADALUPE)</t>
  </si>
  <si>
    <t>EQUIPAMIENTO CON ESTUFAS ECOLOGICAS (FOGÓN ECOLÓGICO) EN EL MUNICIPIO DE SAN FELIPE, GTO. (SAN JOSÉ DE RANCHO NUEVO (LOS ARRIEROS))</t>
  </si>
  <si>
    <t>EQUIPAMIENTO CON ESTUFAS ECOLOGICAS (FOGÓN ECOLÓGICO) EN EL MUNICIPIO DE SAN FELIPE, GTO. (EL CARRETÓN)</t>
  </si>
  <si>
    <t>EQUIPAMIENTO CON ESTUFAS ECOLOGICAS (FOGÓN ECOLÓGICO) EN EL MUNICIPIO DE SAN FELIPE, GTO. (FÁBRICA DE GUADALUPE)</t>
  </si>
  <si>
    <t>EQUIPAMIENTO CON ESTUFAS ECOLOGICAS (FOGÓN ECOLÓGICO) EN EL MUNICIPIO DE SAN FELIPE, GTO. (CERRO GORDO)</t>
  </si>
  <si>
    <t>EQUIPAMIENTO CON ESTUFAS ECOLOGICAS (FOGÓN ECOLÓGICO) EN EL MUNICIPIO DE SAN FELIPE, GTO. (CANTERA SUR)</t>
  </si>
  <si>
    <t>CONSTRUCCIÓN DE TECHO FIRME EN VIVIENDA, EN EL MUNICIPIO DE SAN FELIPE, GTO. (SAN FRANCISCO).</t>
  </si>
  <si>
    <t>CONSTRUCCIÓN DE TECHO FIRME EN VIVIENDA, EN EL MUNICIPIO DE SAN FELIPE, GTO. (FÁBRICA DE MELCHOR).</t>
  </si>
  <si>
    <t>CONSTRUCCIÓN DE TECHO FIRME EN VIVIENDA, EN EL MUNICIPIO DE SAN FELIPE, GTO. (ESTANCIA DE SAN FRANCISCO).</t>
  </si>
  <si>
    <t>CONSTRUCCIÓN DE TECHO FIRME EN VIVIENDA, EN EL MUNICIPIO DE SAN FELIPE, GTO. (GUADALUPE (EX HACIENDA CASCO DE LEQUEITIO)).</t>
  </si>
  <si>
    <t>CONSTRUCCIÓN DE TECHO FIRME EN VIVIENDA, EN EL MUNICIPIO DE SAN FELIPE, GTO. (SAN FELIPE).</t>
  </si>
  <si>
    <t>CONSTRUCCIÓN DE TECHO FIRME EN VIVIENDA, EN EL MUNICIPIO DE SAN FELIPE, GTO. (SANTA MARÍA DE GUADALUPE (LAS TORTUGAS)).</t>
  </si>
  <si>
    <t>CONSTRUCCIÓN DE TECHO FIRME EN VIVIENDA, EN EL MUNICIPIO DE SAN FELIPE, GTO. (LAS AVISPAS).</t>
  </si>
  <si>
    <t>CONSTRUCCIÓN DE TECHO FIRME EN VIVIENDA, EN EL MUNICIPIO DE SAN FELIPE, GTO. (EL ESTAÑO).</t>
  </si>
  <si>
    <t>CONSTRUCCIÓN DE TECHO FIRME EN VIVIENDA, EN EL MUNICIPIO DE SAN FELIPE, GTO. (ESTANCITA DEL MAGUEY).</t>
  </si>
  <si>
    <t>CONSTRUCCIÓN DE TECHO FIRME EN VIVIENDA, EN EL MUNICIPIO DE SAN FELIPE, GTO. (FÁBRICA DE GUADALUPE).</t>
  </si>
  <si>
    <t>CONSTRUCCIÓN DE CUARTO DORMITORIO DE 3 X 4 MTS. EN COLONIA ESQUIPULAS</t>
  </si>
  <si>
    <t>CONSTRUCCIÓN DE CUARTO DORMITORIO DE 3 X 4 MTS. EN LOCALIDAD SAN JOSÉ DE LA VARILLA</t>
  </si>
  <si>
    <t>CONSTRUCCIÓN DE CUARTO DORMITORIO DE 3 X 4 MTS. EN LA HUERTA</t>
  </si>
  <si>
    <t>CONSTRUCCIÓN DE CUARTO DORMITORIO DE 3 X 4 MTS. EN  JARAL DE BERRIOS (ESTACIÓN JARAL)</t>
  </si>
  <si>
    <t>CONSTRUCCIÓN DE CUARTO DORMITORIO DE 3 X 4 MTS. EN EL SAUCILLO</t>
  </si>
  <si>
    <t>CONSTRUCCIÓN DE CUARTO DORMITORIO DE 3 X 4 MTS. EN LOCALIDAD EL COECILLO</t>
  </si>
  <si>
    <t>CONSTRUCCIÓN DE CUARTO DORMITORIO DE 3 X 4 MTS. EN MOLINO DE SAN JOSÉ</t>
  </si>
  <si>
    <t>CONSTRUCCIÓN DE CUARTO DORMITORIO DE 3 X 4 MTS. EN PEÑA COLORADA</t>
  </si>
  <si>
    <t>CONSTRUCCIÓN DE CUARTO DORMITORIO DE 3 X 4 MTS. EN LA HERMA (LERMA)</t>
  </si>
  <si>
    <t>Construcción de vivienda modalidad recamara adicional (cuarto dormitorio de 4x4), en el Municipio de San Felipe, Gto. (Localidad La Labor))</t>
  </si>
  <si>
    <t>CONSTRUCCION DE BAÑO CON CONEXIÓN A DRENAJE SANITARIO EN LAGUNA DE GUADALUPE</t>
  </si>
  <si>
    <t>CONSTRUCCION DE BAÑO CON CONEXIÓN A DRENAJE SANITARIO EN JARAL DE BERRIOS</t>
  </si>
  <si>
    <t>CONSTRUCCION DE BAÑO CON CONEXIÓN A DRENAJE SANITARIO EN COLONIA SAN MIGUEL</t>
  </si>
  <si>
    <t>CONSTRUCCION DE BAÑO CON CONEXIÓN A DRENAJE SANITARIO EN COLONIA SAUCEDA DE LA LUZ</t>
  </si>
  <si>
    <t>CONSTRUCCION DE BAÑO CON CONEXIÓN A DRENAJE SANITARIO EN COLONIA EL TEPOZAN DOS</t>
  </si>
  <si>
    <t>Ampliación de electrificación en la localidad Fátima, en la Calle Loma Bonita, Calle Francisco Villa, Calle La Palmita, Calle Lomitas de Fátima, Calle Oro, Calle Linda Vista, Calle Gimador, Calle Los Pinos, Calle Las Mangas y Calle La Palma, Municipio de San Felipe, Gto.</t>
  </si>
  <si>
    <t>Ampliación de electrificación en la localidad El Rosario (La Liebre), en la calle La Alameda y Calle Principal, Municipio de San Felipe, Gto.</t>
  </si>
  <si>
    <t>Ampliación de electrificación en la localidad El Lindero, en la Calle Quetzalcóatl, Calle Miguel Hidalgo, Calle Francisco I. Madero, Calle Niños Héroes, Calle Cerrada Ojo de Agua, Calle 16 de Septiembre y Calle Cerrada Revolución, Municipio de San Felipe, Gto.</t>
  </si>
  <si>
    <t>Ampliación de electrificación en la localidad La Huerta, en la Calle San Luis, Calle Privada San Luis y Calle Pérez, Municipio de San Felipe, Gto.</t>
  </si>
  <si>
    <t>AMPLIACION DE ELECTRIFICACIÓN EN LA LOCALIDAD DE FABRICA DE MELCHOR, EN LA CALLE VENUSTIANO CARRANZA, MUNICIPIO DE SAN FELIPE, GTO.</t>
  </si>
  <si>
    <t>CONSTRUCCIÓN DE CALLE CON EMPEDRADO DE LA CALLE LERDO DE TEJADA, EN LA LOCALIDAD DE SAN PEDRO DE ALMOLOYAN, MUNICIPIO DE SAN FELIPE, GTO. 2DA ETAPA</t>
  </si>
  <si>
    <t>AMPLIACION DE ELECTRIFICION EN LA LOCALIDAD DE FABRICA DE MELCHOR, EN LA CALLE VENUSTIANO CARRANZA, MUNICIPIO DE SAN FELIPE, GTO.</t>
  </si>
  <si>
    <t>CONSTRUCCIÓN DE CALLE CON EMPEDRADO DE LA CALLE MIGUEL HIDALGO, EN LA LOCALIDAD DE CHIRIMOYA VIEJA, MUNICIPIO DE SAN FELIPE, GTO. 2DA ETAPA</t>
  </si>
  <si>
    <t>a</t>
  </si>
  <si>
    <t>Integración de expediente para trámite de permiso de perforación de pozo profundo para extracción de agua potable en la localidad El Tejocote (El Domingo), en el Municipio de San Felipe, Gto. Incluye: ingreso ante CONAGUA.</t>
  </si>
  <si>
    <t>CONSTRUCCIÓN DE  TECHADO EN PRIM. IGNACIO ZARAGOZA, EN LAGUNA DE GUADALUPE, SAN FELIPE, GTO.</t>
  </si>
  <si>
    <t>CONSTRUCCIÓN DE CALLE CON EMPEDRADO EN EL MUNICIPIO DE SAN FELIPE GTO., EN LA LOCALIDAD SANTA CATARINA, EN LA CALLE AV. JUÁREZ (SEGUNDA ETAPA)</t>
  </si>
  <si>
    <t>CONSTRUCCIÓN DE CALLE CON EMPEDRADO EN EL MUNICIPIO DE SAN FELIPE, GTO. EN LA LOCALIDAD SAN BARTOLO DE BERRIOS, EN LA CALLE GUADALUPE VICTORIA</t>
  </si>
  <si>
    <t>CONSTRUCCION DE CALLE CON CONCRETO EN EL MUNICIPIO DE SAN FELIPE, GTO., EN LA LOCALIDAD CABECERA MUNICIPAL, EN LA COLONIA AVIACION, EN LA CALLE SOLIDARIDAD</t>
  </si>
  <si>
    <t>CONSTRUCCIÓN DE RED DE DRENAJE SANITARIO EN EL MUNICIPIO DE SAN FELIPE, GTO. EN LA LOCALIDAD MIGUEL HIDALGO (CUERITOS) EN LAS CALLES PALMERA, FRANCISCO VILLA, NARANJO, JACARANDAS, 5 DE MAYO, FRANCISCO I MADERO, DE LA PARRA, MIGUEL HIDALGO Y EMILIANO ZAPATA (SEGUNDA ETAPA).</t>
  </si>
  <si>
    <t>CONSTRUCCIÓN DE CALLE CON EMPEDRADO EN EL MUNICIPIO DE SAN FELIPE, GTO. EN LA LOCALIDAD SANTA ROSA, EN LA CALLE SANTA ROSA (SEGUNDA ETAPA).</t>
  </si>
  <si>
    <t>CONSTRUCCIÓN DE CALLE CON EMPEDRADO EN EL MUNICIPIO DE SAN FELIPE, GTO. EN LA LOCALIDAD SAN BARTOLO DE BERRIOS, EN LA CALLE ESCOBEDO.</t>
  </si>
  <si>
    <t>CONSTRUCCIÓN DE CALLE CON EMPEDRADO EN EL MUNICIPIO DE SAN FELIPE, GTO. EN LA LOCALIDAD SAN BARTOLO DE BERRIOS, EN LA CALLE GUANAJUATO.</t>
  </si>
  <si>
    <t>CONSTRUCCIÓN DE CALLE CON EMPEDRADO EN EL MUNICIPIO DE SAN FELIPE, GTO. EN LA LOCALIDAD SAN BARTOLO DE BERRIOS, EN LA CALLE SAN MIGUEL (1ERA ETAPA).</t>
  </si>
  <si>
    <t>CONSTRUCCIÓN DE CALLE CON EMPEDRADO EN EL MUNICIPIO DE SAN FELIPE, GTO. EN LA LOCALIDAD EL CARRETÓN, EN LA CALLE ÁLVARO OBREGÓN.</t>
  </si>
  <si>
    <t>5ta Modificación 2023</t>
  </si>
  <si>
    <t>CONSTRUCCIÓN DE ABREVADERO AGRÍCOLA (CONSTRUCCIÓN DE BORDO) EN LA LOCALIDAD 110300157 - PALO COLORADO EN EL MUNICIPIO DE SAN FELIPE, GTO.</t>
  </si>
  <si>
    <t>ESTANCIA DE SAN FRANCISCO</t>
  </si>
  <si>
    <t>LEQUEITIO</t>
  </si>
  <si>
    <t>Cap Fichas MIDS 2023</t>
  </si>
  <si>
    <t>Com</t>
  </si>
  <si>
    <t>Dir</t>
  </si>
  <si>
    <t>Suma</t>
  </si>
  <si>
    <t xml:space="preserve">Sin Cap Fichas: </t>
  </si>
  <si>
    <t xml:space="preserve">Suma: </t>
  </si>
  <si>
    <t>SAN JOSÉ DEL RAYO</t>
  </si>
  <si>
    <t>LA CIENEGUITA</t>
  </si>
  <si>
    <t>EL ANCÓN</t>
  </si>
  <si>
    <t>SAN JUAN DE LLANOS</t>
  </si>
  <si>
    <t>SAN PEDRO DE ALMOLOYÁN</t>
  </si>
  <si>
    <t>TIERRAS PRIETAS</t>
  </si>
  <si>
    <t>MASTRANTO DEL REFUGIO</t>
  </si>
  <si>
    <t>EL ZAPOTE</t>
  </si>
  <si>
    <t>LA HUERTA</t>
  </si>
  <si>
    <t>EL LINDERO</t>
  </si>
  <si>
    <t>RANCHO NUEVO DE SAN VICENTE</t>
  </si>
  <si>
    <t>EL ARO</t>
  </si>
  <si>
    <t>ARANJUEZ</t>
  </si>
  <si>
    <t>LA ERA DE BRAVO</t>
  </si>
  <si>
    <t>JARAL DE BERRIOS</t>
  </si>
  <si>
    <t>LAGUNA DE GUADALUPE</t>
  </si>
  <si>
    <t>LA ESTANCITA DEL MAGUEY</t>
  </si>
  <si>
    <t>SAN FRANCISCO</t>
  </si>
  <si>
    <t>EL ESTAÑO</t>
  </si>
  <si>
    <t>FÁBRICA DE GUADALUPE</t>
  </si>
  <si>
    <t>FUERTE VIEJO</t>
  </si>
  <si>
    <t>SAN ANDRÉS DEL CUBO</t>
  </si>
  <si>
    <t>LA LAGUNITA</t>
  </si>
  <si>
    <t>LOS MARTÍNEZ</t>
  </si>
  <si>
    <t>EL HUIZACHE</t>
  </si>
  <si>
    <t>BUENAVISTA DEL CUBO</t>
  </si>
  <si>
    <t>LA QUEMADA</t>
  </si>
  <si>
    <t>LA ESTANCIA DEL CUBO</t>
  </si>
  <si>
    <t>PALMITAS (PALMILLAS)</t>
  </si>
  <si>
    <t>LA TAPONA</t>
  </si>
  <si>
    <t>EL SAUZ</t>
  </si>
  <si>
    <t>RINCÓN DE ORTEGA</t>
  </si>
  <si>
    <t>LA ANGOSTURA</t>
  </si>
  <si>
    <t>EJIDO HERNÁNDEZ ÁLVAREZ</t>
  </si>
  <si>
    <t>SAN ISIDRO Y CAPELLANÍA</t>
  </si>
  <si>
    <t>PUERTO DE LA CARRETA</t>
  </si>
  <si>
    <t>EL MASTRANTO SUR</t>
  </si>
  <si>
    <t>EL AGUAJE SUR</t>
  </si>
  <si>
    <t>MAGUEY SUR</t>
  </si>
  <si>
    <t>MANZANALES</t>
  </si>
  <si>
    <t>LA CIÉNEGA</t>
  </si>
  <si>
    <t>Latitud:</t>
  </si>
  <si>
    <t>Longitud:</t>
  </si>
  <si>
    <t>BENITO JUÁREZ</t>
  </si>
  <si>
    <t>SAN PEDRO DE LA PALMA</t>
  </si>
  <si>
    <t>SAN JOSÉ DE LOS BARCOS</t>
  </si>
  <si>
    <t>SAN ANTONIO DEL MAGUEY</t>
  </si>
  <si>
    <t>OBRAS A EJECUTAR EN 2025 DEL MUNICIPIO DE SAN FELIPE</t>
  </si>
  <si>
    <t>Sin registrar en SIFAIS</t>
  </si>
  <si>
    <t>Construcción de aula en la Escuela Primaria Ignacio Ramírez, en la localidad de San José del Tanque, Municipio de San Felipe, Gto.</t>
  </si>
  <si>
    <t>Construcción de barda perimetral en Escuela Primaria Niños Héroes en la Localidad Ex Estación Chirimoya, Municipio de San Felipe, Gto.</t>
  </si>
  <si>
    <t>Rehabilitación (Intervención y restauración) de la escuela Primaria Miguel Campuzano (Turno Matutino) y Rafael Ramírez (Turno vespertino), en la localidad San Felipe, en el Municipio de San Felipe, Gto.</t>
  </si>
  <si>
    <t>San Felipe</t>
  </si>
  <si>
    <t>Rehabilitación y consolidación de patio y sus espacios contiguos en la Escuela Primaria Vicente Guerrero Ubicada en la Localidad La Quemada, Municipio de San Felipe, Gto.</t>
  </si>
  <si>
    <t>Construcción de barda perimetral en Telesecundaria no. 663 de la Localidad Sauceda de la Luz, Municipio de San Felipe, Gto.</t>
  </si>
  <si>
    <t>Construcción de techado de cancha de usos múltiples en la Telesecundaria no. 284 de la localidad El Aposento, Municipio de San Felipe, Gto.</t>
  </si>
  <si>
    <t>Construcción de la línea de alimentación y/o distribución de agua potable en las localidades Las Adelitas y La Gorriona, Mpio. San Felipe, Gto. (Segunda etapa)</t>
  </si>
  <si>
    <t>Construcción de línea de conducción y red de distribución de agua potable, en la localidad de Manzanales, Municipio de San Felipe, Guanajuato. (Segunda etapa)</t>
  </si>
  <si>
    <t>Construcción de tanque de almacenamiento y conexión a la red de distribución de agua potable en la localidad Rincón de Ortega, Municipio de San Felipe, Gto.</t>
  </si>
  <si>
    <t>Rehabilitación y/o ampliación del sistema de agua potable en la localidad Lequeitio, Municipio de San Felipe, Gto.</t>
  </si>
  <si>
    <t>Construcción de red de distribución de agua potable en la localidad de los Cuartos, Municipio de San Felipe, Gto.</t>
  </si>
  <si>
    <t>Construcción de tanque de almacenamiento y ampliación de la red de distribución de agua potable en la localidad El Estaño, Municipio de San Felipe, Gto.</t>
  </si>
  <si>
    <t>Construcción de red de drenaje sanitario y sistema de tratamiento en la localidad La Tapona, Municipio de San Felipe, Gto. (Segunda etapa)</t>
  </si>
  <si>
    <t>Construcción de planta de tratamiento de aguas residuales y colector sanitario en el Municipio de San Felipe, Gto., en la localidad Cantera Sur (Tercera etapa)</t>
  </si>
  <si>
    <t>Construcción de red de drenaje sanitario y planta de tratamiento de aguas residuales en la localidad de Puerto la Carreta, Municipio de San Felipe, Gto. (Primera etapa)</t>
  </si>
  <si>
    <t>Construcción de pavimentación con concreto en el Municipio de San Felipe, Gto., localidad San Felipe, en la Colonia Aviación, en la calle Rosales</t>
  </si>
  <si>
    <t>Construcción de pavimentación con concreto en el Municipio de San Felipe, Gto., localidad San Felipe, en la Colonia Aviación, en la calle Claveles</t>
  </si>
  <si>
    <t>Construcción de pavimentación con concreto en el Municipio de San Felipe, Gto., localidad San Felipe, en la Colonia Aviación, en la calle Lirio (Segunda Etapa)</t>
  </si>
  <si>
    <t>Construcción de pavimentación con concreto en el Municipio de San Felipe, Gto., localidad San Felipe, Colonia Santa Cruz, en la Calle Santa Julia</t>
  </si>
  <si>
    <t>Construcción de pavimentación con concreto en el Municipio de San Felipe, Gto., localidad San Felipe, Colonia Santa Cruz, en la Calle Santa María de Salomé</t>
  </si>
  <si>
    <t>Construcción de pavimentación con empedrado en el Municipio de San Felipe, Gto., en la localidad Chirimoya (Estación Chirimoya), en la calle Salinas de Gortari (Segunda etapa)</t>
  </si>
  <si>
    <t>Construcción de pavimentación con concreto en el Municipio de San Felipe, Gto., localidad San Felipe, en la Colonia Joyas del Tanque, en la calle Aeropuerto</t>
  </si>
  <si>
    <t>Construcción de pavimentación con empedrado en el Municipio de San Felipe, Gto., localidad El Carretón, en la calle Pino Suárez (Tramo de pavimento existente a Calle Venustiano Carranza)</t>
  </si>
  <si>
    <t>Construcción de camino a base de empedrado y huella de concreto en el Municipio de San Felipe, Gto., en la localidad El Zapote (5ta etapa)</t>
  </si>
  <si>
    <t>Construcción de camino a base de empedrado y huella de concreto en el Municipio de San Felipe, Gto., en la localidad San José de la Varilla (3ra etapa)</t>
  </si>
  <si>
    <t>Construcción de camino a base de empedrado y huella de concreto en el Municipio de San Felipe, Gto., en la localidad Los Martínez (8va etapa)</t>
  </si>
  <si>
    <t>Construcción de camino a base de empedrado y huella de concreto en el Municipio de San Felipe, Gto., en la localidad Sauceda de la Luz (1ra etapa)</t>
  </si>
  <si>
    <t>Rehabilitación de camino rural Los Cuartos de Bravo - La Espada E.C. San Antonio del Maguey, 9na Etapa en el Municipio de San Felipe</t>
  </si>
  <si>
    <t>GASTOS INDIRECTOS 2025 DEL MUNICIPIO DE SAN FELIPE</t>
  </si>
  <si>
    <t>Proyecto ejecutivo para pavimentación de camino de acceso a la localidad Mastranto del Refugio, Mpio. de San Felipe, Gto.</t>
  </si>
  <si>
    <t>Mastranto del Refugio</t>
  </si>
  <si>
    <t>Diagnostico de la fuente de abastecimiento de agua potable (pozo profundo) y el sistema de agua potable, en la localidad San Juan de la Chica, en el Municipio de San Felipe, Gto.</t>
  </si>
  <si>
    <t>San Juan de la Chica</t>
  </si>
  <si>
    <t>1.00
Diagnóstico</t>
  </si>
  <si>
    <t>Proyecto ejecutivo para la rehabilitación del sistema múltiple de agua potable (equipamiento y electrifcación de pozo profundo, linea de conducción, tanque de almacenamiento y red de distribución) para las localidades Emiliano Zapata (Zavala) y Huapanal de Lequeitio, Mpio. San Felipe, Gto.</t>
  </si>
  <si>
    <t>Proyecto ejecutivo para la rehabilitación del sistema de agua potable (equipamiento y electrifcación de pozo profundo, linea de conducción, tanque de almacenamiento y red de distribución) para la localidad San José de los Barcos, Mpio. San Felipe, Gto.</t>
  </si>
  <si>
    <t>San José de los Barcos</t>
  </si>
  <si>
    <t xml:space="preserve">	2608</t>
  </si>
  <si>
    <t>ID del Proyecto en SIFAIS 2025</t>
  </si>
  <si>
    <t xml:space="preserve">Monto que reciban del FAIS 2025 $ </t>
  </si>
  <si>
    <t>PROGRAMA DE DESARROLLO INSTITUCIONAL MUNICIPAL (PRODIM) 2025 DEL MUNICIPIO DE SAN FELIPE</t>
  </si>
  <si>
    <t>SUB TOTAL PRODIM 2025</t>
  </si>
  <si>
    <t>1.00
PROYECTO</t>
  </si>
  <si>
    <t>Todo el Municipio</t>
  </si>
  <si>
    <t>Equipamiento con Silos Herméticos (Silos de maíz y granos para la agricultura familiar), para 1 Beneficiario de la localidad, 110300037 - Cañada de Chávez, Municipio de San Felipe, Gto.</t>
  </si>
  <si>
    <t>Equipamiento con Silos Herméticos (Silos de maíz y granos para la agricultura familiar), para 5 Beneficiarios de la localidad, 110300053 - Cerrito de los Hernández, Municipio de San Felipe, Gto.</t>
  </si>
  <si>
    <t>Construcción de sistema de agua potable en la localidad El Sauz (El Saucito), Municipio de San Felipe, Gto. (Actualización)</t>
  </si>
  <si>
    <t>Construcción de pavimentación con concreto en el Municipio de San Felipe, Gto., en la localidad San Felipe, en la colonia Maravillas, en la Calle Prolongación Aldama (De pavimento existente al fondo de la calle)</t>
  </si>
  <si>
    <t>Construcción de Sistema de regulación "Tanque" en la localidad El Sauz (El Saucito), Municipio de San Felipe, Gto. (Actualización)</t>
  </si>
  <si>
    <t>CAÑADA DE CHÁVEZ</t>
  </si>
  <si>
    <t>CERRITO DE LOS HERNÁNDEZ</t>
  </si>
  <si>
    <t>CERRO GORDO (LOS TORTUGOS)</t>
  </si>
  <si>
    <t>CHIRIMOYA (ESTACIÓN CHIRIMOYA)</t>
  </si>
  <si>
    <t>CUARTOS DE BRAVO</t>
  </si>
  <si>
    <t>EL ALTO</t>
  </si>
  <si>
    <t>EL ROBLE</t>
  </si>
  <si>
    <t>LA ESTANZUELA</t>
  </si>
  <si>
    <t>LA HERMA (LERMA)</t>
  </si>
  <si>
    <t>MAJADAS DE HUAPIMÍ</t>
  </si>
  <si>
    <t>MIGUEL HIDALGO (CUERITOS)</t>
  </si>
  <si>
    <t>MOLINO DE SAN JOSÉ</t>
  </si>
  <si>
    <t>JARAL DE BERRIOS (ESTACIÓN JARAL)</t>
  </si>
  <si>
    <t>LAS ALAZANAS</t>
  </si>
  <si>
    <t>EMILIANO ZAPATA (ZAVALA)</t>
  </si>
  <si>
    <t>SAN JOSÉ DE RANCHO NUEVO (LOS ARRIEROS)</t>
  </si>
  <si>
    <t>HÉROES DE NACOZARI</t>
  </si>
  <si>
    <t>SAN FELIPE (LA ESTACIÓN)</t>
  </si>
  <si>
    <t>MANZANILLAS</t>
  </si>
  <si>
    <t>LOS DÍAZ</t>
  </si>
  <si>
    <t>PROVIDENCIA DE GUADALUPE (ESTANCIA)</t>
  </si>
  <si>
    <t>EL MEZQUITE (SAN MARTÍN DEL MEZQUITE)</t>
  </si>
  <si>
    <t>HERRERÍAS</t>
  </si>
  <si>
    <t>EL GARBANZO</t>
  </si>
  <si>
    <t>OJO DE AGUA DE SAN MIGUEL (EL COYOTE)</t>
  </si>
  <si>
    <t>CANTERITAS</t>
  </si>
  <si>
    <t>VARAL DEL NORTE</t>
  </si>
  <si>
    <t>PUERTO ALTO (BUENOS AIRES)</t>
  </si>
  <si>
    <t>EL CONTADERO</t>
  </si>
  <si>
    <t>LOS ARRASTRES</t>
  </si>
  <si>
    <t>OJO DE AGUA DE SOMBREREROS (EL DERRAMADERO)</t>
  </si>
  <si>
    <t>COECILLO</t>
  </si>
  <si>
    <t>SANTA MARÍA DE GUADALUPE (LAS TORTUGAS)</t>
  </si>
  <si>
    <t>LAS PILAS DEL SUR</t>
  </si>
  <si>
    <t>SAN GABRIEL (LA CIÉNEGA)</t>
  </si>
  <si>
    <t>LA BARRANCA DE LA SANTA CRUZ</t>
  </si>
  <si>
    <t>SAN ANTONIO (SAN ANTONIO DE JESÚS MARÍA)</t>
  </si>
  <si>
    <t>TROJES DE AGUIRRE</t>
  </si>
  <si>
    <t>LA PALMA</t>
  </si>
  <si>
    <t>SAN JOSÉ DE LA PEÑA</t>
  </si>
  <si>
    <t>CHIRIMOYA VIEJA</t>
  </si>
  <si>
    <t>LAS HARTONAS</t>
  </si>
  <si>
    <t>LAS NEGRITAS</t>
  </si>
  <si>
    <t>BAJÍO LOS CHILITOS</t>
  </si>
  <si>
    <t>EL MADROÑO (PENSAMIENTO)</t>
  </si>
  <si>
    <t>EL ROSARIO (LA LIEBRE)</t>
  </si>
  <si>
    <t>SAN JOSÉ DE LA VARILLA</t>
  </si>
  <si>
    <t>SAN JOSÉ DEL TANQUE</t>
  </si>
  <si>
    <t>EL APOSENTO (LA CONCEPCIÓN)</t>
  </si>
  <si>
    <t>EL SAUZ (EL SAUCITO)</t>
  </si>
  <si>
    <t>Programa de Desarrollo Institucional Municipal y de las Demarcaciones Territoriales de la Ciudad de México (PRODIM) 2025. ADQUISICIÓN DE 8 MULTIFUNCIONALES.</t>
  </si>
  <si>
    <t>Programa de Desarrollo Institucional Municipal y de las Demarcaciones Territoriales de la Ciudad de México (PRODIM) 2025. ADQUISICIÓN DE 7 NO BREAKS.</t>
  </si>
  <si>
    <t>Programa de Desarrollo Institucional Municipal y de las Demarcaciones Territoriales de la Ciudad de México (PRODIM) 2025. ADQUISICIÓN DE 8 COMPUTADORAS DE ESCRITORIO.</t>
  </si>
  <si>
    <t>Programa de Desarrollo Institucional Municipal y de las Demarcaciones Territoriales de la Ciudad de México (PRODIM) 2025. ADQUISICIÓN DE 8 MONITORES.</t>
  </si>
  <si>
    <t>Programa de Desarrollo Institucional Municipal y de las Demarcaciones Territoriales de la Ciudad de México (PRODIM) 2025. ADQUISICIÓN DE 1 LAPTOP.</t>
  </si>
  <si>
    <t>Programa de Desarrollo Institucional Municipal y de las Demarcaciones Territoriales de la Ciudad de México (PRODIM) 2025. ADQUISICIÓN DE 9 LICENCIAS DE OFFICE.</t>
  </si>
  <si>
    <t>Programa de Desarrollo Institucional Municipal y de las Demarcaciones Territoriales de la Ciudad de México (PRODIM) 2025. ELABORACIÓN DE 26 REGLAMENTOS MUNICIPALES.</t>
  </si>
  <si>
    <t>Construcción de cuarto dormitorio de 3 x 4 mts. En San Felipe (Molino de San José)</t>
  </si>
  <si>
    <t>Construcción de camino a base de empedrado y huella de concreto en el Municipio de San Felipe. Gto. en la localidad La Estanzuela (Quinta etapa).</t>
  </si>
  <si>
    <t>CONSTRUCCIÓN DE 7 CUARTOS DORMITORIO DE 3.00 X 4.00 MTS, EN SAN FELIPE, LA LABOR</t>
  </si>
  <si>
    <t>CONSTRUCCIÓN DE 5 CUARTOS DORMITORIO DE 3.00 X 4.00 MTS, EN SAN FELIPE, SAN FRANCISCO</t>
  </si>
  <si>
    <t>CONSTRUCCIÓN DE 3 CUARTOS DORMITORIO DE 3.00 X 4.00 MTS, EN SAN FELIPE, TROJES DE AGUIRRE</t>
  </si>
  <si>
    <t>CONSTRUCCIÓN DE 9 CUARTOS DORMITORIO DE 3.00 X 4.00 MTS, EN SAN FELIPE, EL CARRETÓN</t>
  </si>
  <si>
    <t>Construcción de pavimentación con empedrado en el municipio de San Felipe, Gto., en la localidad Molino de San José, en la calle Vasco de Quiroga (Segunda Etapa).</t>
  </si>
  <si>
    <t>Construcción de 1 cuarto dormitorio de 3x4 mts. en San Felipe, Aranjuez</t>
  </si>
  <si>
    <t>Construcción de 1 cuarto dormitorio de 3 x 4 mts, en San Felipe, Ejido Hernández Álvarez, Calle Laureles</t>
  </si>
  <si>
    <t>Construcción de 1 cuarto dormitorio de 3 x 4 mts, en San Felipe, Ejido Hernández Álvarez, Calle Santa Mónica</t>
  </si>
  <si>
    <t>Construcción de 1 cuarto dormitorio de 3 x 4 mts, en San Felipe, colonia Lázaro Cárdenas 110300001-0421</t>
  </si>
  <si>
    <t>Construcción de 1 cuarto dormitorio de 3 x 4 mts, en San Felipe, colonia San Miguel 110300001-0169</t>
  </si>
  <si>
    <t>Equipamiento con Silos Herméticos (Silos de maíz y granos para la agricultura familiar), para 1 Beneficiario de la localidad, 110300071 -Chirimoya (Estación Chirimoya) Municipio de San Felipe, Gto.</t>
  </si>
  <si>
    <t>Equipamiento con Silos Herméticos (Silos de maíz y granos para la agricultura familiar), para 1 Beneficiario de la localidad, 110300446 -Cuartos de Bravo, Municipio de San Felipe, Gto.</t>
  </si>
  <si>
    <t>Equipamiento con Silos Herméticos (Silos de maíz y granos para la agricultura familiar), para 1 Beneficiario de la localidad, 11300494 -Cerro Gordo (Los Tortugos), calle Emiliano Zapata #32 Municipio de San Felipe, Gto.</t>
  </si>
  <si>
    <t>Equipamiento con Silos Herméticos (Silos de maíz y granos para la agricultura familiar), para 1 Beneficiario de la localidad, 11300006 -El Alto, Municipio de San Felipe, Gto.</t>
  </si>
  <si>
    <t>Equipamiento con Silos Herméticos (Silos de maíz y granos para la agricultura familiar), para tres beneficiarios de la localidad, 11300126 -El Lindero, Municipio de San Felipe, Gto.</t>
  </si>
  <si>
    <t>Equipamiento con Silos Herméticos (Silos de maíz y granos para la agricultura familiar), para tres beneficiarios de la localidad, 110300009 -La Angostura, Municipio de San Felipe, Gto.</t>
  </si>
  <si>
    <t>Equipamiento con Silos Herméticos (Silos de maíz y granos para la agricultura familiar), para 1 Beneficiario de la localidad, 11300058, -La Cieneguita, Municipio de San Felipe, Gto.</t>
  </si>
  <si>
    <t>Equipamiento con Silos Herméticos (Silos de maíz y granos para la agricultura familiar), para Doce beneficiarios de la localidad, 11300082 - La Estancia del Cubo, Municipio de San Felipe, Gto.</t>
  </si>
  <si>
    <t>Equipamiento con Silos Herméticos (Silos de maíz y granos para la agricultura familiar), para 1 Beneficiario de la localidad, 11300085, -La Estanzuela, Municipio de San Felipe, Gto.</t>
  </si>
  <si>
    <t>Equipamiento con Silos Herméticos (Silos de maíz y granos para la agricultura familiar), para 1 Beneficiario de la localidad, 11300125, -La Herma (Lerma), Municipio de San Felipe, Gto.</t>
  </si>
  <si>
    <t>Equipamiento con Silos Herméticos (Silos de maíz y granos para la agricultura familiar), para 1 Beneficiario de la localidad, 11300123, -La Lagunita, Municipio de San Felipe, Gto.</t>
  </si>
  <si>
    <t>Equipamiento con Silos Herméticos (Silos de maíz y granos para la agricultura familiar), para 1 Beneficiario de la localidad, 11300144, -Molino de San José, calle Norte, Municipio de San Felipe, Gto.</t>
  </si>
  <si>
    <t>Equipamiento con Silos Herméticos (Silos de maíz y granos para la agricultura familiar), para 1 Beneficiario de la localidad, 11300144, -Molino de San José, calle Vasco de Quiroga, Municipio de San Felipe, Gto.</t>
  </si>
  <si>
    <t>Equipamiento con Silos Herméticos (Silos de maíz y granos para la agricultura familiar), para tres beneficiarios de la localidad, 11300188 -Rancho Nuevo de San Vicente, Municipio de San Felipe, Gto.</t>
  </si>
  <si>
    <t>Equipamiento con Silos Herméticos (Silos de maíz y granos para la agricultura familiar), para tres beneficiarios de la localidad, 11300238 -San Pedro de Almoloyan, Municipio de San Felipe, Gto.</t>
  </si>
  <si>
    <t>Equipamiento con Silos Herméticos (Silos de maíz y granos para la agricultura familiar), para cinco beneficiarios de la localidad, 11300184, -Puerto de la Carreta, Municipio de San Felipe, Gto.</t>
  </si>
  <si>
    <t>Equipamiento con Silos Herméticos (Silos de maíz y granos para la agricultura familiar), para tres beneficiarios de la localidad, 11300187, -La Quemada, Municipio de San Felipe, Gto.</t>
  </si>
  <si>
    <t>Equipamiento con Silos Herméticos (Silos de maíz y granos para la agricultura familiar), para cinco beneficiarios de la localidad, 11300229, -San José del Rayo, Municipio de San Felipe, Gto.</t>
  </si>
  <si>
    <t>Equipamiento con Silos Herméticos (Silos de maíz y granos para la agricultura familiar), para cinco beneficiarios de la localidad, 11300023, -San José de los Barcos, Municipio de San Felipe, Gto.</t>
  </si>
  <si>
    <t>Equipamiento con Silos Herméticos (Silos de maíz y granos para la agricultura familiar), para 1 Beneficiario de la localidad, 11300120, -Laguna de Guadalupe, Municipio de San Felipe, Gto.</t>
  </si>
  <si>
    <t>Equipamiento con Silos Herméticos (Silos de maíz y granos para la agricultura familiar), para 1 Beneficiario de la localidad, 11300243, -Santa Catarina, calle Corregidora, Municipio de San Felipe, Gto.</t>
  </si>
  <si>
    <t>Equipamiento con Silos Herméticos (Silos de maíz y granos para la agricultura familiar), para 1 Beneficiario de la localidad, 11300243, -Santa Catarina, calle Hidalgo, Municipio de San Felipe, Gto.</t>
  </si>
  <si>
    <t>Equipamiento con Silos Herméticos (Silos de maíz y granos para la agricultura familiar), para 1 Beneficiario de la localidad, 11300251 -Santa Rosa, calle Niño Artillero, Municipio de San Felipe, Gto.</t>
  </si>
  <si>
    <t>Equipamiento con Silos Herméticos (Silos de maíz y granos para la agricultura familiar), para 1 Beneficiario de la localidad, 11300251 -Santa Rosa, Niño Artillero 1, Municipio de San Felipe, Gto.</t>
  </si>
  <si>
    <t>Equipamiento con Silos Herméticos (Silos de maíz y granos para la agricultura familiar), para 1 Beneficiario de la localidad, 11300139 -El Mastranto Sur, calle Liberación, Municipio de San Felipe, Gto.</t>
  </si>
  <si>
    <t>Equipamiento con Silos Herméticos (Silos de maíz y granos para la agricultura familiar), para 1 Beneficiario de la localidad, 11300139 -El Mastranto Sur, Municipio de San Felipe, Gto.</t>
  </si>
  <si>
    <t>Equipamiento con Silos Herméticos (Silos de maíz y granos para la agricultura familiar), para 1 Beneficiario de la localidad, 11300138 -Mastranto del Refugio, beneficiario 1 Municipio de San Felipe, Gto.</t>
  </si>
  <si>
    <t>Equipamiento con Silos Herméticos (Silos de maíz y granos para la agricultura familiar), para 1 Beneficiario de la localidad, 11300138 -Mastranto del Refugio, beneficiario 2 Municipio de San Felipe, Gto.</t>
  </si>
  <si>
    <t>Instalaciones pecuarias para autoconsumo, Corral Ganadero, para 1 Beneficiario de la Localidad 11300289-Miguel Hidalgo (Cueritos), Municipio de San Felipe, Gto.</t>
  </si>
  <si>
    <t>Instalaciones pecuarias para autoconsumo, Corral Ganadero, para 1 Beneficiario de la Localidad 11300233- San Juan de Llanos, Municipio de San Felipe, Gto.</t>
  </si>
  <si>
    <t>Equipamiento con Silos Herméticos (Silos de maíz y granos para la agricultura familiar), para 1 Beneficiario de la localidad, 11300272, -Tierras Prietas, Municipio de San Felipe, Gto.</t>
  </si>
  <si>
    <t>Equipamiento con Silos Herméticos (Silos de maíz y granos para la agricultura familiar), para 1 Beneficiario de la localidad, 11300225, -La Sauceda de la Luz, Municipio de San Felipe, Gto.</t>
  </si>
  <si>
    <t>Equipamiento con Silos Herméticos (Silos de maíz y granos para la agricultura familiar), para 1 Beneficiario de la localidad, 11300196 -El Roble, Municipio de San Felipe, Gto.</t>
  </si>
  <si>
    <t>Equipamiento con Silos Herméticos (Silos de maíz y granos para la agricultura familiar), para cinco beneficiarios de la localidad, 11300443 -Fábrica de Guadalupe, Municipio de San Felipe, Gto.</t>
  </si>
  <si>
    <t>Equipamiento con Silos Herméticos (Silos de maíz y granos para la agricultura familiar), para 1 Beneficiario de la localidad, 11300058, -La Cieneguita, calle Miguel Hidalgo, Municipio de San Felipe, Gto.</t>
  </si>
  <si>
    <t>Equipamiento con Silos Herméticos (Silos de maíz y granos para la agricultura familiar), para siete beneficiarios de la localidad, 110300086 -El Estaño, Municipio de San Felipe, Gto.</t>
  </si>
  <si>
    <t>Equipamiento con Silos Herméticos (Silos de maíz y granos para la agricultura familiar), para 1 Beneficiario de la localidad, 11300133, -Majadas de Huapimí, Municipio de San Felipe, Gto.</t>
  </si>
  <si>
    <t>Equipamiento con Silos Herméticos (Silos de maíz y granos para la agricultura familiar), para 1 Beneficiario de la localidad, 11300494 -Cerro Gordo (Los Tortugos), calle Emiliano Zapata #30 Municipio de San Felipe, Gto.</t>
  </si>
  <si>
    <t>Instalaciones pecuarias para autoconsumo, Corral Ganadero, para 1 Beneficiario de la Localidad 113000569- Palmitas (Palmillas), Municipio de San Felipe, Gto.</t>
  </si>
  <si>
    <t>Equipamiento con Silos Herméticos (Silos de maíz y granos para la agricultura familiar), para 1 Beneficiario de la localidad, 11300289, -Miguel Hidalgo (Cueritos), Municipio de San Felipe, Gto.</t>
  </si>
  <si>
    <t>Equipamiento con Silos Herméticos (Silos de maíz y granos para la agricultura familiar), para cuatro beneficiarios de la localidad, 110300013 -El Aro, Municipio de San Felipe, Gto.</t>
  </si>
  <si>
    <t>Instalaciones pecuarias para autoconsumo, Corral Ganadero, para 1 Beneficiario de la Localidad 110300208- San Antonio del Maguey, Municipio de San Felipe, Gto.</t>
  </si>
  <si>
    <t>Equipamiento con Silos Herméticos (Silos de maíz y granos para la agricultura familiar), para 1 Beneficiario de la localidad, 11300003 -Aguaje Sur, Municipio de San Felipe, Gto.</t>
  </si>
  <si>
    <t>Equipamiento con Silos Herméticos (Silos de maíz y granos para la agricultura familiar), para cinco beneficiarios de la localidad, 11300233, -San Juan de Llanos, Municipio de San Felipe, Gto.</t>
  </si>
  <si>
    <t>Construcción modulo para servicios sanitarios en la Escuela Telesecundaria no. 238, en la localidad Santa Rosa, Municipio de San Felipe, Gto.</t>
  </si>
  <si>
    <t>Construcción de 1 cuarto dormitorio de 3 x 4 mts., en San Felipe, Aranjuez</t>
  </si>
  <si>
    <t>Construcción de 1 cuarto dormitorio de 3 x 4 mts., en San Felipe, El Aposento, calle Aposento S/N</t>
  </si>
  <si>
    <t>Construcción de 1 cuarto dormitorio de 3 x 4 mts., en San Felipe, El Aposento, calle Miguel Hidalgo #604A</t>
  </si>
  <si>
    <t>Construcción de 1 cuarto dormitorio de 3 x 4 mts., en San Felipe, Saucillo</t>
  </si>
  <si>
    <t>Construcción de 1 cuarto dormitorio de 3 x 4 mts., en San Felipe, La Estancia del Cubo</t>
  </si>
  <si>
    <t>Construcción de cinco cuartos dormitorio de 3 x 4 mts., en San Felipe, El Fuerte Viejo</t>
  </si>
  <si>
    <t>Construcción de 1 cuarto dormitorio de 3 x 4 mts., en San Felipe, Laguna de Guadalupe, calle Olivos número 305 - 110300120</t>
  </si>
  <si>
    <t>Construcción de 1 cuarto dormitorio de 3 x 4 mts., en San Felipe, Laguna de Guadalupe, calle Piedritas S/N- 110300120</t>
  </si>
  <si>
    <t>Construcción de 1 cuarto dormitorio de 3 x 4 mts., en San Felipe, Jaral de Berrio</t>
  </si>
  <si>
    <t>Construcción de 1 cuarto dormitorio de 3 x 4 mts., en San Felipe, Majadas Norte</t>
  </si>
  <si>
    <t>Construcción de 1 cuarto dormitorio de 3 x 4 mts., en San Felipe, Salto del Ahogado</t>
  </si>
  <si>
    <t>Construcción de cinco cuartos dormitorio de 3 x 4 mts., en San Felipe, colonia Fraccionamiento Santa Teresa, Lomas del Pedregal, Haciendas de San Miguel -1103000010347063, 110300010366040, 1103000010648011</t>
  </si>
  <si>
    <t>Construcción de 1 cuarto dormitorio de 3 x 4 mts., en San Felipe, Santa Fe</t>
  </si>
  <si>
    <t>Construcción de 1 cuarto dormitorio de 3 x 4 mts., en San Felipe, Trojes de Aguirre</t>
  </si>
  <si>
    <t>Construcción de 1 cuarto dormitorio de 3 x 4 mts., en San Felipe, Santa Rosa, calle Miguel Hidalgo #23</t>
  </si>
  <si>
    <t>Construcción de 1 cuarto dormitorio de 3 x 4 mts., en San Felipe, Santa Rosa, calle Miguel Hidalgo S/N</t>
  </si>
  <si>
    <t>Construcción de 1 cuarto dormitorio de 3 x 4 mts., en San Felipe, El Capulin</t>
  </si>
  <si>
    <t>Construcción de 1 cuarto dormitorio de 3 x 4 mts., en San Felipe, Palmitas</t>
  </si>
  <si>
    <t>Construcción de 1 cuarto dormitorio de 3 x 4 mts., en San Felipe, Cuartos de Bravo, calle Hidalgo Oriental #3</t>
  </si>
  <si>
    <t>Equipamiento e instalación de 1 calentador solar en vivienda en la localidad San José de Rancho Nuevo (Los Arrieros), Municipio de San Felipe, Gto.</t>
  </si>
  <si>
    <t>Equipamiento e instalación de 1 calentador solar en vivienda en la localidad El Madroño, Municipio de San Felipe, Gto.</t>
  </si>
  <si>
    <t>Equipamiento e instalación de 1 calentador solar en vivienda en la localidad El Sauz, Municipio de San Felipe, Gto.</t>
  </si>
  <si>
    <t>Construcción de 1 cuarto dormitorio de 3 x 4 mts., en San Felipe, Vergel y Anexos</t>
  </si>
  <si>
    <t>Equipamiento e instalación de 1 calentador solar en vivienda en la localidad La Labor, Municipio de San Felipe, Gto.</t>
  </si>
  <si>
    <t>Construcción de 1 cuarto dormitorio de 3 x 4 mts., en San Felipe, San Antonio de Jesús María</t>
  </si>
  <si>
    <t>Construcción de tres cuartos dormitorio de 3 x 4 mts., en San Felipe, San Bartolo de Berrios, 11300211</t>
  </si>
  <si>
    <t>Equipamiento e instalación de 1 calentador solar en vivienda en la localidad San Martin del Mezquite, Municipio de San Felipe, Gto.</t>
  </si>
  <si>
    <t>Equipamiento e instalación de 1 calentador solar en vivienda en la localidad Estancia del Cubo, Municipio de San Felipe, Gto.</t>
  </si>
  <si>
    <t>Equipamiento e instalación de 1 calentador solar en vivienda en la localidad El Rosario (La Liebre), Municipio de San Felipe, Gto.</t>
  </si>
  <si>
    <t>Equipamiento e instalación de 1 calentador solar en vivienda en la localidad Manzanillas, Municipio de San Felipe, Gto.</t>
  </si>
  <si>
    <t>Equipamiento e instalación de 1 calentador solar en vivienda en la localidad Cerro Gordo (Los Tortugos) Municipio de San Felipe, Gto.</t>
  </si>
  <si>
    <t>Equipamiento e instalación de 1 calentador solar en vivienda en la localidad Cuartos de Bravo, Municipio de San Felipe, Gto.</t>
  </si>
  <si>
    <t>Construcción de dos aulas adosadas en 3 E.E. en estructura U-2C y módulo de escaleras, en el Centro de Bachillerato Tecnológico industrial y de servicios no. 148, en Cabecera Municipal de San Felipe, Gto.</t>
  </si>
  <si>
    <t>Equipamiento e instalación de 1 calentador solar en vivienda en la localidad Las Negritas, Municipio de San Felipe, Gto.</t>
  </si>
  <si>
    <t>Equipamiento e instalación de 1 calentador solar en vivienda en la localidad Ojo de Agua de San Miguel (El Coyote) Municipio de San Felipe, Gto.</t>
  </si>
  <si>
    <t>Equipamiento e instalación de 1 calentador solar en vivienda en la localidad San Andrés del Cubo, Municipio de San Felipe, Gto.</t>
  </si>
  <si>
    <t>Equipamiento e instalación de 1 calentador solar en vivienda en la localidad San Isidro y Capellanía, Municipio de San Felipe, Gto.</t>
  </si>
  <si>
    <t>Equipamiento e instalación de 1 calentador solar en vivienda en la localidad San José de la Varilla, Municipio de San Felipe, Gto.</t>
  </si>
  <si>
    <t>Equipamiento e instalación de 1 calentador solar en vivienda en la localidad Rancho Nuevo de San Vicente, Municipio de San Felipe, Gto.</t>
  </si>
  <si>
    <t>Equipamiento e instalación de 1 calentador solar en vivienda en la localidad El Coecillo, Municipio de San Felipe, Gto.</t>
  </si>
  <si>
    <t>Construcción de 1 cuarto para cocina de 3x4 metros, en San Felipe, en localidad Laguna de Guadalupe 110300120</t>
  </si>
  <si>
    <t>Equipamiento e instalación de 1 calentador solar en vivienda en la localidad El Pirul, Municipio de San Felipe, Gto.</t>
  </si>
  <si>
    <t>Equipamiento e instalación de 1 calentador solar en vivienda en la localidad de Arroyo de Nopales, Municipio de San Felipe, Gto.</t>
  </si>
  <si>
    <t>Construcción de 1 cuarto para cocina de 3x4 metros, en San Felipe, en localidad Mastranto del Refugio</t>
  </si>
  <si>
    <t>Equipamiento con Silos Herméticos (Silos de maíz y granos para la agricultura familiar), para 2 Beneficiarios de la localidad, 110300050 - La Ceja, Municipio de San Felipe, Gto.</t>
  </si>
  <si>
    <t>Equipamiento e instalación de 1 calentador solar en vivienda en la localidad La Huerta, Municipio de San Felipe, Gto.</t>
  </si>
  <si>
    <t>Equipamiento con Silos Herméticos (Silos de maíz y granos para la agricultura familiar), para 1 Beneficiario de la localidad, 110300047 - El Carretón, Municipio de San Felipe, Gto.</t>
  </si>
  <si>
    <t>Construcción de 1 cuarto para cocina de 3x4 metros, en San Felipe, en localidad Majadas Norte</t>
  </si>
  <si>
    <t>Construcción de 1 cuarto para cocina de 3x4 metros, en San Felipe, en localidad El Garbanzo</t>
  </si>
  <si>
    <t>Equipamiento e instalación de 3 calentadores solares en vivienda en la localidad Estancia de San Francisco, Municipio de San Felipe, Gto.</t>
  </si>
  <si>
    <t>Construcción de 1 cuarto dormitorio de 3 x 4 mts., en San Felipe, Cuartos de Bravo, calle San Pedro #6</t>
  </si>
  <si>
    <t>Equipamiento e instalación de 3 calentadores solares en vivienda en la localidad La Cienega, Municipio de San Felipe, Gto.</t>
  </si>
  <si>
    <t>Equipamiento e instalación de 1 calentador solar en vivienda en la localidad Palo Colorado, Municipio de San Felipe, Gto.</t>
  </si>
  <si>
    <t>Equipamiento e instalación de 1 calentador solar en vivienda en la localidad La Era de Bravo, Municipio de San Felipe, Gto.</t>
  </si>
  <si>
    <t>Equipamiento e instalación de 1 calentador solar en vivienda en la localidad Fábrica de Guadalupe, Municipio de San Felipe, Gto.</t>
  </si>
  <si>
    <t>Equipamiento e instalación de 1 calentador solar en vivienda en la localidad Estancia de las Avispas, Municipio de San Felipe, Gto.</t>
  </si>
  <si>
    <t>Equipamiento e instalación de 5 calentadores solares en viviendas en la localidad La Cieneguita, Municipio de San Felipe, Gto.</t>
  </si>
  <si>
    <t>Equipamiento e instalación de 1 calentador solar en vivienda en la localidad Altos de Ibarra, Municipio de San Felipe, Guanajuato.</t>
  </si>
  <si>
    <t>Equipamiento e instalación de 1 calentador solar en vivienda en la localidad Puerto de la Carreta, Municipio de San Felipe, Gto.</t>
  </si>
  <si>
    <t>Equipamiento e instalación de 3 calentadores solares en viviendas en la localidad Ejido Hernández Álvarez, Municipio de San Felipe, Gto.</t>
  </si>
  <si>
    <t>Equipamiento e instalación de 14 calentadores solares en viviendas en la localidad Chirimoya Vieja, Municipio de San Felipe, Gto.</t>
  </si>
  <si>
    <t>Equipamiento e instalación de 1 calentador solar en viviendas en la localidad Ex Estación Chirimoya, Municipio de San Felipe, Gto.</t>
  </si>
  <si>
    <t>Construccion de bordo (Abrevadero agrícola) para 10 beneficiarios de la localidad 11300456 - El Teniente (San Pedro de Almoloyán (0238)), en el Municipio de San Felipe, Gto.</t>
  </si>
  <si>
    <t>Equipamiento e instalación de 1 calentador solar en vivienda en la localidad Santa María de Guadalupe, calle La Presa #30, Municipio de San Felipe, Gto.</t>
  </si>
  <si>
    <t>Equipamiento e instalación de 1 calentador solar en vivienda en la localidad Estancita del Maguey Calle Ignacio Zaragoza No. 1</t>
  </si>
  <si>
    <t>Equipamiento e instalación de 1 calentador solar en vivienda en la localidad La Herreria, Municipio de San Felipe, Gto.</t>
  </si>
  <si>
    <t>Equipamiento e instalación de 1 calentador solar en vivienda en la localidad de Los Cedros de San Felipe, Gto.</t>
  </si>
  <si>
    <t>Equipamiento e instalación de 1 calentador solar en vivienda en la localidad Puerto Alto, Municipio de San Felipe, Gto.</t>
  </si>
  <si>
    <t>Equipamiento e instalación de 1 calentador solar en vivienda en la localidad La Estancita del Maguey, Municipio de San Felipe, Gto.</t>
  </si>
  <si>
    <t>Equipamiento e instalación de 1 calentador solar en vivienda en la localidad Los Arrastres, Municipio de San Felipe, Gto.</t>
  </si>
  <si>
    <t>Equipamiento e instalación de 1 calentador solar en vivienda en la localidad La Estanzuela, Av. Rosita 36 Municipio de San Felipe, Gto.</t>
  </si>
  <si>
    <t>Equipamiento e instalación de 7 calentadores solares en Jaral de Berrios, Municipio de San Felipe, Gto.</t>
  </si>
  <si>
    <t>Equipamiento e instalación de 1 calentador solar en vivienda en la localidad La Estanzuela, Municipio de San Felipe, Gto.</t>
  </si>
  <si>
    <t>Equipamiento e instalación de 4 calentador solar en vivienda en la localidad Mastranto del Refugio, Municipio de San Felipe, Gto</t>
  </si>
  <si>
    <t>Construccion de bordo (Abrevadero agrícola) para 1 beneficiario de la localidad 110300473 El Sauz (El Saucito), en el Municipio de San Felipe, Gto.</t>
  </si>
  <si>
    <t>Equipamiento e instalación de 1 calentador solar en vivienda en la localidad Buena Vista del Cubo, Municipio de San Felipe, Gto.</t>
  </si>
  <si>
    <t>Equipamiento e instalación de 1 calentador solar en vivienda en la localidad Buenavista del Cubo, Municipio de San Felipe, Gto.</t>
  </si>
  <si>
    <t>Equipamiento e instalación de 21 calentadores solares en el Carretón, Municipio de San Felipe, Gto.</t>
  </si>
  <si>
    <t>Equipamiento e instalación de 1 calentador solar en vivienda en la localidad Las Pilas Sur, Emiliano Zapata #103, Municipio de San Felipe, Gto.</t>
  </si>
  <si>
    <t>Equipamiento e instalación de 1 calentador solar en vivienda en la localidad La Quemada, municipio de San Felipe, Guanajuato.</t>
  </si>
  <si>
    <t>Construcción de pavimentación con concreto en el municipio de San Felipe, Gto., en la localidad San Felipe, en la colonia La Florida, en la calle Laureles (Tramo de calle Rivera del Río a calle Bugambilias)</t>
  </si>
  <si>
    <t>Equipamiento e instalación de 1 calentador solar en vivienda en la localidad Vergel y Anexos, Municipio de San Felipe, Gto.</t>
  </si>
  <si>
    <t>Equipamiento e instalación de 1 calentador solar en vivienda en la localidad San Antonio de los Alpes, Municipio de San Felipe, Gto.</t>
  </si>
  <si>
    <t>EQUIPAMIENTO E INSTALACION DE 1 ESTUFA ECOLOGICA EN SAN FELIPE, EL CONTADERO</t>
  </si>
  <si>
    <t>Equipamiento e instalación de 3 calentadores solares en vivienda en la localidad San José de la Peña, Municipio de San Felipe, Gto.</t>
  </si>
  <si>
    <t>COLOCACION E INSTALACIÓN DE 13 ESTUFAS ECOLOGICAS EN SAN FELIPE, LAGUNA DE GUADALUPE</t>
  </si>
  <si>
    <t>COLOCACION E INSTALACION DE 13 ESTUFAS ECOLOGICAS EN SAN FELIPE, BUENAVISTA DEL CUBO</t>
  </si>
  <si>
    <t>Equipamiento e instalación de 3 calentadores solares en vivienda en la localidad Peña Redonda, Municipio de San Felipe, Gto.</t>
  </si>
  <si>
    <t>INSTALACIÓN Y COLOCACIÓN DE 1 ESTUFA ECOLOGICA EN SAN FELIPE, ARRASTRES</t>
  </si>
  <si>
    <t>COLOCACION E INSTALACION DE 12 ESTUFAS ECOLOGICAS EN SAN FELIPE, CUARTOS DE BRAVO</t>
  </si>
  <si>
    <t>INSTALACIÓN Y COLOCACIÓN DE 1 ESTUFA ECOLOGICA EN CANTERA SUR CALLE PRINCIPAL S/N SAN FELIPE GTO</t>
  </si>
  <si>
    <t>COLOCACION E INSTALACION DE 3 ESTUFAS ECOLOGICAS EN SAN FELIPE, EMILIANO ZAPATA</t>
  </si>
  <si>
    <t>Equipamiento e instalación de 1 calentador solar en vivienda en la localidad San José del Rayo, Municipio de San Felipe, Gto.</t>
  </si>
  <si>
    <t>COLOCACION E INSTALACION DE 4 ESTUFAS ECOLOGICAS EN SAN FELIPE, OJO DE AGUA DE SOMBREREROS</t>
  </si>
  <si>
    <t>INSTALACIÓN Y COLOCACIÓN DE 1 ESTUFA ECOLOGICA EN SAN FELIPE, ARRASTRES, San Felipe, Gto.</t>
  </si>
  <si>
    <t>Equipamiento e instalación de 1 calentador solar en vivienda en la localidad Sauceda de la Luz, calle Principal S/N, Municipio de San Felipe, Gto</t>
  </si>
  <si>
    <t>INSTALACIÓN Y COLOCACIÓN DE 1 ESTUFA ECOLOGICA EN SAN FELIPE,EN LA LOCALIDAD DE ARANJUEZ CALLE LOS PINOS 104</t>
  </si>
  <si>
    <t>COLOCACION E INSTALACION DE 1 ESTUFA ECOLOGICA EN SAN FELIPE, LA HUERTA</t>
  </si>
  <si>
    <t>Equipamiento e instalación de 1 calentador solar en vivienda en la localidad Saucillo, calle Felipe Carrillo Puerto, Municipio de San Felipe, Gto.</t>
  </si>
  <si>
    <t>COLACACIÓN E INSTALACIÓN DE 2 ESTUFAS ECOLOGICAS EN SAN FELIPE, LA TAPONA</t>
  </si>
  <si>
    <t>Equipamiento e instalación de 1 calentador solar en vivienda en la localidad Rancho Guadalupe, Municipio de San Felipe, Gto.</t>
  </si>
  <si>
    <t>INSTALACIÓN Y COLOCACIÓN DE 1 ESTUFA ECOLOGICA EN SAN FELIPE, LA TAPONA, CALLE LOS TOVAR 102</t>
  </si>
  <si>
    <t>INSTALACIÓN Y COLOCACIÓN DE 1 ESTUFA ECOLOGICA EN SAN FELIPE, BARRANCA DE LA SANTA CRUZ, PRIVADA FRESNO 100</t>
  </si>
  <si>
    <t>Equipamiento e instalación de 1 calentador solar en vivienda en la localidad Manzanales, calle La Toma #6, Municipio de San Felipe, Gto.</t>
  </si>
  <si>
    <t>Equipamiento e instalación de 1 calentador solar en vivienda en la localidad Tierras Prietas, Municipio de San Felipe, Gto.</t>
  </si>
  <si>
    <t>INSTALACIÓN Y COLOCACIÓN DE 1 ESTUFA ECOLOGICA EN LA LOCALIDAD EL ESTAÑO, MUNICIPIO DE SAN FELIPE</t>
  </si>
  <si>
    <t>Construcción de 6 cuartos para cocina de 3x4 metros, en San Felipe, en localidad San Bartolo de Berrios. 110300211</t>
  </si>
  <si>
    <t>Colocación e instalación de 4 estufas ecológicas, en San Felipe, Ex Estación Chirimoya</t>
  </si>
  <si>
    <t>Colocación e instalación de 1 estufa ecológica, en San Felipe, Palo Colorado</t>
  </si>
  <si>
    <t>Colocación e instalación de 1 estufa ecológica, en San Felipe, Tepozán de Santa Rita</t>
  </si>
  <si>
    <t>Colocación e instalación de 1 estufa ecológica, en San Felipe, El Cubito, Calle Hidalgo 4</t>
  </si>
  <si>
    <t>Colocación e instalación de 1 estufa ecológica, en San Felipe, Ex Estación Jaral de Berrios, Calle Santuario</t>
  </si>
  <si>
    <t>Colocación e instalación de 4 estufas ecológicas, en San Felipe, La Estancita del Maguey</t>
  </si>
  <si>
    <t>Colocación e instalación de 1 estufa ecológica, en San Felipe, Ex Estación Jaral de Berrios, Calle Sin Nombre y Sin Número</t>
  </si>
  <si>
    <t>Equipamiento e instalación de 1 calentador solar en vivienda San Pedro de la Palma, Calle Río Laja 28</t>
  </si>
  <si>
    <t>Colocación e instalación de 13 estufas ecológicas, en San Felipe, La Cieneguita</t>
  </si>
  <si>
    <t>Colocación e instalación de 1 estufa ecológica, en San Felipe, Rancho Guadalupe</t>
  </si>
  <si>
    <t>COLOCACIÓN E INSTALACIÓN DE 7 ESTUFAS ECOLÓGICAS EN SAN FELIPE, EN SAN PEDRO DE LA PALMA</t>
  </si>
  <si>
    <t>Colocación e instalación de 1 estufa ecológica, en San Felipe, Jesús María</t>
  </si>
  <si>
    <t>Colocación e instalación de 1 estufa ecológica, en San Felipe, La Balleza</t>
  </si>
  <si>
    <t>Colocación e instalación de 4 estufas ecológicas, en San Felipe, San Antonio del Maguey</t>
  </si>
  <si>
    <t>Colocación e instalación de 18 estufas ecológicas, en San Felipe, En Providencia de Guadalupe</t>
  </si>
  <si>
    <t>Colocación e instalación de 1 estufa ecológica, en San Felipe, San José de Rancho (Los Arrieros)</t>
  </si>
  <si>
    <t>Colocación e instalación de 3 estufas ecológicas, en San Felipe, en Ex Estación San Felipe</t>
  </si>
  <si>
    <t>Colocación e instalación de 3 estufas ecológicas, en San Felipe, en la loc de El Garbanzo</t>
  </si>
  <si>
    <t>Colocación e instalación de 8 estufas ecológicas, en San Felipe, En Manzanillas, San Felipe, Gto.</t>
  </si>
  <si>
    <t>COLOCACIÓN E INSTALACIÓN DE 1 ESTUFA ECOLÓGICA EN SAN FELIPE, HEROES DE NACOZARI</t>
  </si>
  <si>
    <t>Equipamiento e instalación de 1 calentador solar en vivienda en la localidad San Juan de LLanos calle encarnación Ortíz 101</t>
  </si>
  <si>
    <t>COLOCACION E INSTALACION DE 1 ESTUFA ECOLOGICA EN SAN FELIPE, EL CONEJITO</t>
  </si>
  <si>
    <t>Equipamiento e instalación de 11 calentadores solares en vivienda en la localidad Providencia de Guadalupe</t>
  </si>
  <si>
    <t>Colocación e instalación de 1 estufa ecologica en San Felipe, Las Alazanas</t>
  </si>
  <si>
    <t>Colocación e Instalación de 1 Estufa Ecologica en San Felipe, Las Pilas Sur.</t>
  </si>
  <si>
    <t>Colocación e Instalación de 1 estufa ecologica en San Felipe, Trojes de Aguirre</t>
  </si>
  <si>
    <t>COLOCACIÓN E INSTALACIÓN DE 1 ESTUFA ECOLOGICA EN SAN FELIPE, LA LABOR.</t>
  </si>
  <si>
    <t>INSTALACIÓN Y COLOCACIÓN DE 1 ESTUFA ECOLOGICA EN SAN FELIPE, LOCALIDAD PUERTO ALTO</t>
  </si>
  <si>
    <t>Colocación e Instalación de 1 estufa ecologica en San Felipe, La Labor.</t>
  </si>
  <si>
    <t>Colocación e Instalación de 10 estufas ecologicas en San Felipe, Molino de San José</t>
  </si>
  <si>
    <t>INSTALACIÓN Y COLOCACIÓN DE 16 ESTUFAS ECOLOGICAS EN SAN FELIPE, EN LA LOCALIDAD MAGUEY SUR</t>
  </si>
  <si>
    <t>Colocación e instalación de 4 estufas ecologicas en San Felipe, El Ancón</t>
  </si>
  <si>
    <t>INSTALACIÓN Y COLOCACIÓN DE 1 ESTUFA ECOLOGICA EN SAN FELIPE, LOCALIDAD LA PALMA.</t>
  </si>
  <si>
    <t>INSTALACIÓN Y COLOCACIÓN DE 1 ESTUFA ECOLOGICA EN SAN FELIPE, LOCALIDAD LA PALMA</t>
  </si>
  <si>
    <t>INSTALACIÓN Y COLOCACIÓN DE 1 ESTUFA ECOLOGICA EN SAN FELIPE, LOCALIDAD EL HUIZACHE</t>
  </si>
  <si>
    <t>INSTALACIÓN Y COLOCACIÓN DE 1 ESTUFA ECOLOGICA EN SAN FELIPE, LOCALIDAD BARRANCA DE LOMA ALTA, CALLE PINO SUÁREZ #107-B</t>
  </si>
  <si>
    <t>INSTALACIÓN Y COLOCACIÓN DE 5 ESTUFAS ECOLOGICAS EN SAN FELIPE, LOCALIDAD CERRO GORDO (LOS TORTUGOS)</t>
  </si>
  <si>
    <t>Equipamiento e instalación de 4 calentadores solares en San Felipe, localidad el Garbanzo</t>
  </si>
  <si>
    <t>COLOCACION E INSTALACIÓN DE 7 ESTUFA ECOLOGICA EN SAN FELIPE, SAN FRANCISCO.</t>
  </si>
  <si>
    <t>Equipamiento e instalación de 4 calentadores solares en vivienda en la localidad Los Díaz</t>
  </si>
  <si>
    <t>Equipamiento e instalación de 1 calentador solar en vivienda en la localidad Santa Fe, calle Privada Oriente # 114, municipio de San Felipe.</t>
  </si>
  <si>
    <t>Equipamiento e instalación de 1 calentador solar en vivienda en la localidad Lequeitio, calle Guanajuato #202, municipio de San Felipe.</t>
  </si>
  <si>
    <t>COLOCACION E INSTALACIÓN DE 1 ESTUFA ECOLOGICA EN SAN FELIPE, EL PIRUL. CALLE EL PIRUL S/N</t>
  </si>
  <si>
    <t>COLOCACION E INSTALACIÓN DE 1 ESTUFA ECOLOGICA EN SAN FELIPE, EL PIRUL. CALLE CURVITAS DEL RIO # 107</t>
  </si>
  <si>
    <t>Colocación e Instalación de 1 estufa ecologica en San Felipe, San Gabriel (La Cienega)</t>
  </si>
  <si>
    <t>Equipamiento e instalación de 1 calentador solar en vivienda de la localidad Los Chilitos, municipio de San Felipe.</t>
  </si>
  <si>
    <t>Colocación e Instalación de 1 estufa ecologica en San Felipe, Los Martínez</t>
  </si>
  <si>
    <t>Colocación e Instalación de 7 estufas ecologicas en san felipe, Puerto de la Carreta</t>
  </si>
  <si>
    <t>Colocación e instalación de 3 estufas ecológicas, en San Felipe, en la localidad San Andres del Cubo</t>
  </si>
  <si>
    <t>Colocación e instalación de 11 estufas ecológicas, en San Felipe, en la localidad San Bartolo de Berrios</t>
  </si>
  <si>
    <t>Equipamiento e instalación de 1 calentador solar en vivienda en la localidad Poblado de Guadalupe, municipio de San Felipe</t>
  </si>
  <si>
    <t>COLOCACION E INSTALACION DE 1 ESTUFA ECOLOGICA EN SAN FELIPE, EL CAPULIN.</t>
  </si>
  <si>
    <t>Colocación e instalación de 1 estufa ecológica, en San Felipe, en la localidad Dotación Puerto de la Carreta</t>
  </si>
  <si>
    <t>Construcción de 1 cuarto para cocina de 3x4 metros, en San Felipe, en localidad La Era de Bravo</t>
  </si>
  <si>
    <t>COLOCACIÓN E INSTALACIÓN DE 8 ESTUFAS ECOLOGICAS EN SAN FELIPE, EL FUERTE VIEJO</t>
  </si>
  <si>
    <t>Colocación e instalación de 1 estufa ecológica, en San Felipe, en la localidad El Terrero Norte, calle Morelos #7</t>
  </si>
  <si>
    <t>Colocación e instalación de 1 estufa ecológica, en San Felipe, en la localidad El Terrero Norte, calle Morelos #78</t>
  </si>
  <si>
    <t>Colocación e instalación de 1 estufa ecológica, en San Felipe, en la localidad Estancia del Cubo</t>
  </si>
  <si>
    <t>Colocación e instalación de 1 estufa ecológica, en San Felipe, en la localidad El Saucillo, calle Brisas #106-A</t>
  </si>
  <si>
    <t>Colocación e instalación de 1 estufa ecológica, en San Felipe, en la localidad Palacio</t>
  </si>
  <si>
    <t>Equipamiento e instalación de 1 calentador solar en vivienda en la localidad de Rincón de Ortega, calle Guanajuato #3, municipio de San Felipe.</t>
  </si>
  <si>
    <t>Colocación e instalación de 3 estufas ecológicas, en San Felipe, en la localidad Herrerías</t>
  </si>
  <si>
    <t>Colocación e instalación de 4 estufas ecológicas, en San Felipe, en la localidad Santa Catarina</t>
  </si>
  <si>
    <t>Colocación e instalación de 4 estufas ecológicas, en San Felipe, en la localidad San Antonio de Jesús María</t>
  </si>
  <si>
    <t>Colocación e instalación de 8 estufas ecológicas, en San Felipe, en la localidad San José del Rayo</t>
  </si>
  <si>
    <t>Colocación e instalación de 1 estufa ecológica, en San Felipe, en la localidad El Coecillo, calle Plan de Ayala 1</t>
  </si>
  <si>
    <t>Colocación e instalación de 1 estufa ecológica, en San Felipe, en la localidad El Coecillo, calle El Canalito</t>
  </si>
  <si>
    <t>Colocación e instalación de 17 estufas ecológicas, en San Felipe, en la localidad La Era de Bravo</t>
  </si>
  <si>
    <t>Equipamiento e instalación de 78 calentadores solares en vivienda en cabecera ,municipal</t>
  </si>
  <si>
    <t>Equipamiento e instalación de 7 calentadores solares en vivienda en la localidad de San Francisco</t>
  </si>
  <si>
    <t>Equipamiento e instalación de 19 calentadores solares en vivienda en la localidad de Laguna de Guadalupe</t>
  </si>
  <si>
    <t>Colocación e instalación de 1 estufa ecológica, en San Felipe, en la localidad Los Díaz, calle Lerdo de Tejada S/N</t>
  </si>
  <si>
    <t>Colocación e instalación de 1 estufa ecológica, en San Felipe, en la localidad Ojo de Agua de San Miguel</t>
  </si>
  <si>
    <t>Colocación e instalación de 1 estufa ecológica, en San Felipe, en la localidad Fábrica de Guadalupe</t>
  </si>
  <si>
    <t>Colocación e instalación de 1 estufa ecológica, en San Felipe, en la localidad de Manzanales, calle Sola 8</t>
  </si>
  <si>
    <t>Colocación e instalación de 1 estufa ecológica, en San Felipe, en la localidadPuerta de SanJuan calle Rancho San Juan Casa 6</t>
  </si>
  <si>
    <t>Colocación e instalación de 1 estufa ecológica, en San Felipe, en la localidad Santa María de Guadalupe, calle Av. La Presa</t>
  </si>
  <si>
    <t>Colocación e instalación de 1 estufa ecológica, en San Felipe, en la localidad de Maria auxiliadora</t>
  </si>
  <si>
    <t>Colocación e instalación de 1 estufa ecológica, en San Felipe, en la localidad San José de la Peña, calle Privada Rodríguez #104</t>
  </si>
  <si>
    <t>Colocación e instalación de 1 estufa ecológica, en San Felipe, en la localidad Maria Auxiliadora calle lopez portillo 3</t>
  </si>
  <si>
    <t>Colocación e instalación de 1 estufa ecológica, en San Felipe, en la localidad de Santa Fe, calle sin nombre</t>
  </si>
  <si>
    <t>Colocación e Instalación de 1 estufa ecologica en San Felipe, Canteritas.</t>
  </si>
  <si>
    <t>Construcción de 1 cuarto para cocina de 3 x 4 mts., en San Felipe, San Francisco</t>
  </si>
  <si>
    <t>Colocación e instalación de 1 estufa ecológica, en San Felipe, en la localidad de El Roble, Calle los Martínez S/N</t>
  </si>
  <si>
    <t>Colocación e Instalación de 6 estufas ecologicas en San Felipe, Rancho Nuevo del Carrizo</t>
  </si>
  <si>
    <t>Colocación e instalación de 1 estufa ecológica, en San Felipe, en la localidad de Santa Fe</t>
  </si>
  <si>
    <t>Colocación e Instalación de 9 estufas ecologicas en San Felipe, San Pedro de Almoloyan.</t>
  </si>
  <si>
    <t>Colocación e Instalación de 8 estufas ecologicas en San Felipe, Col. Lomas del Pedregal, Reyna de las flores, La Teneria, La Fabrica, La Conchita, Zona Centro, Esquipulas.</t>
  </si>
  <si>
    <t>Colocación e Instalación de 4 estufas ecologicas en San Felipe, Rancho Nuevo de San Vicente.</t>
  </si>
  <si>
    <t>Construcción de 3 cuartos para cocina de 3x4 metros, en San Felipe, en localidad Carretón 1103000047</t>
  </si>
  <si>
    <t>Construcción e Instalación de 1 Calentador solar en San Felipe, Los Chilitos, Calle León#116</t>
  </si>
  <si>
    <t>Colocación e Instalación de 7 Calentadores Solares en San Felipe, Santa Rosa.</t>
  </si>
  <si>
    <t>Construcción e Instalación de 1 Calentador Solar en San Felipe, Rancho Nuevo de Carrizo, Calle el Roble #100</t>
  </si>
  <si>
    <t>Colocación e Instalación de 1 estufa ecologica en San Felipe, Los Díaz, calle Principal</t>
  </si>
  <si>
    <t>Construcción de 1 cuarto dormitorio de 3 x 4 mts., en San Felipe, Palo Colorado</t>
  </si>
  <si>
    <t>Colocación e Instalación de 1 estufa ecologica en San Felipe, Jaral de Berrios Callea Sin Nombre S/N</t>
  </si>
  <si>
    <t>COLOCACION E INSTALACIÓN DE 8 ESTUFA ECOLOGICA EN SAN FELIPE, AGUAJE SUR.</t>
  </si>
  <si>
    <t>COLOCACION E INSTALACIÓN DE 1 ESTUFA ECOLOGICA EN SAN FELIPE, PUERTO DE SANDOVAL.</t>
  </si>
  <si>
    <t>COLOCACION E INSTALACIÓN DE 1 ESTUFA ECOLOGICA EN SAN FELIPE, SAN ANTONIO DE LOS ALPES.</t>
  </si>
  <si>
    <t>Suministro e instalación de 1 estufa ecológica en San Felipe, Varal del Norte.</t>
  </si>
  <si>
    <t>Colocación e Instalación de 1 Calentador Solar en San Felipe, Molino de San José</t>
  </si>
  <si>
    <t>Colocación e Instalación de 1 Calentador Solar en San Felipe, Las Hartonas</t>
  </si>
  <si>
    <t>Colocación e Instalación de 1 Calentador Solar en San Felipe, Las Hartonas, segundo benficiario</t>
  </si>
  <si>
    <t>Construcción de 1 cuarto para cocina de 3 x 4 mts., en San Felipe, en localidad San Pedro de la Palma</t>
  </si>
  <si>
    <t>Equipamiento e instalación de 1 calentador solar, en San Felipe, Sauceda de la Luz, calle San Miguel S/N</t>
  </si>
  <si>
    <t>Equipamiento e instalación de 1 calentador solar en vivienda en la localidad Saucillo, calle S/N, Municipio de San Felipe, Gto.</t>
  </si>
  <si>
    <t>Equipamiento e instalación de 19 calentadores solares en vivienda en la localidad San Bartolo de Berrios, municipio de San Felipe</t>
  </si>
  <si>
    <t>Suministro e instalación de 1 estufa ecológica, en San Felipe, en la localidad Nuevo Centro Poblacional La Ventilla (Santa Anita)</t>
  </si>
  <si>
    <t>Suministro e instalación de 1 estufa ecológica, en San Felipe, en la localidad San José de la Peña, calle Privada Rodríguez #12</t>
  </si>
  <si>
    <t>Suministro e instalación de 1 estufa ecológica en San Felipe, El Lindero</t>
  </si>
  <si>
    <t>Suministro e instalación de 15 estufas ecológicas en San Felipe, El Carretón</t>
  </si>
  <si>
    <t>Equipamiento e instalación de 1 calentador solar, en San Felipe, Arroyo Grande</t>
  </si>
  <si>
    <t>Suministro e instalación de 1 estufa ecológica en San Felipe, Colonia Benito Juárez</t>
  </si>
  <si>
    <t>Suministro e instalación de 1 estufa ecológica en San Felipe, Palmitas.</t>
  </si>
  <si>
    <t>Equipamiento e instalación de 1 calentador solar en vivienda en la localidad Rancho Nuevo del Carrizo, Municipio de San Felipe, Gto.</t>
  </si>
  <si>
    <t>Equipamiento e instalación de 7 calentadores solares en vivienda en la localidad San Antonio de Jesús María, Municipio de San Felipe, Gto.</t>
  </si>
  <si>
    <t>Equipamiento e instalación de 11 calentadores solares en viviendas de San Pedro de Almoloyán, municipio de San Felipe, Gto.</t>
  </si>
  <si>
    <t>Equipamiento e instalación de 3 calentadores solares en viviendas de Miguel Hidalgo (Cueritos), municipio de San Felipe, Gto.</t>
  </si>
  <si>
    <t>Equipamiento e instalación de 1 calentador solar en vivienda en la localidad Guadalupe (Ex Hacienda Casco de Lequeitio), municipio de San Felipe, Gto.</t>
  </si>
  <si>
    <t>Equipamiento e instalación de 1 calentador solar en vivienda en la localidad Aranjuez, municipio de San Felipe, Gto.</t>
  </si>
  <si>
    <t>Equipamiento e instalación de 1 calentador solar en vivienda de la localidad Aranjuez, municipio de San Felipe, Gto.</t>
  </si>
  <si>
    <t>Equipamiento e instalación de 1 calentador solar en vivienda de la localidad Santa María de Guadalupe, municipio de San Felipe, Gto.</t>
  </si>
  <si>
    <t>Equipamiento e instalación de 3 calentadores solares en viviendas de la localidad Fuerte Viejo, municipio de San Felipe, Gto.</t>
  </si>
  <si>
    <t>Suministro e instalación de 1 estufa ecológica, en San Felipe, en la localidad Trojes de Aguirre, municipio de San Felipe, Gto.</t>
  </si>
  <si>
    <t>Suministro e instalación de tres estufas ecológicas, en la localidad Santa Rosa, municipio de San Felipe, Gto.</t>
  </si>
  <si>
    <t>Suministro e instalación de 1 estufa ecológica en la localidad Miguel Hidalgo (Cueritos), Municipio de San Felipe, Gto.</t>
  </si>
  <si>
    <t>Suministro e instalación de 1 estufa ecológica en la localidad Héroes de Nacozari, Municipio de San Felipe, Gto.</t>
  </si>
  <si>
    <t>Colocación e instalación de 1 estufa ecologica en la localidad Las Alazanas, Municipio de San Felipe, Gto.</t>
  </si>
  <si>
    <t>Suministro e instalación de 1 estufa ecológica en la localidad Barranca de Loma Alta, Municipio de San Felipe, Gto.</t>
  </si>
  <si>
    <t>Suministro e instalación de 1 estufa ecológica en la localidad Santa María de Guadalupe, Municipio de San Felipe, Gto.</t>
  </si>
  <si>
    <t>Suministro e instalación de 1 estufa ecológica en la localidad Jaral de Berrios, Municipio de San Felipe, Gto.</t>
  </si>
  <si>
    <t>Suministro e instalación de 1 estufa ecológica en la localidad Santa Elena (Arroyo del Agua), Municipio de San Felipe, Gto.</t>
  </si>
  <si>
    <t>Suministro e instalación de 4 estufas ecológicas en la localidad Ejido Hernández Álvarez, Municipio de San Felipe, Gto.</t>
  </si>
  <si>
    <t>Equipamiento e instalación de 1 calentador solar en vivienda de la localidad Santa Catarina, municipio de San Felipe, Gto.</t>
  </si>
  <si>
    <t>Rehabilitación y/o ampliación del sistema de agua potable en las localidades Tepozán de Santa Rita, El Fresno y El Lindero, Municipio de San Felipe, Gto. (Primera etapa), sección Tepozan De Santa Rita</t>
  </si>
  <si>
    <t>Rehabilitación y/o ampliación del sistema de agua potable en las localidades Tepozán de Santa Rita, El Fresno y El Lindero, Municipio de San Felipe, Gto. (Primera etapa), sección El Fresno</t>
  </si>
  <si>
    <t>Rehabilitación y/o ampliación del sistema de agua potable en las localidades Tepozán de Santa Rita, El Fresno y El Lindero, Municipio de San Felipe, Gto. (Primera etapa), sección El Lindero</t>
  </si>
  <si>
    <t>Suministro e instalación de 1 estufa ecológica en la localidad La Cienega, Municipio de San Felipe, Gto.</t>
  </si>
  <si>
    <t>Construcción de pavimentación con concreto y empedrado en el Municipio de San Felipe, Gto., localidad Santa Rosa, en la calle Miguel Hidalgo</t>
  </si>
  <si>
    <t>LAS ADELITAS Y LA GORRIONA</t>
  </si>
  <si>
    <t>GUADALUPE (EX-HACIENDA CASCO DE LEQUEITIO</t>
  </si>
  <si>
    <t>EMILIANO ZAPATA (ZAVALA) Y HUAPANAL DE LEQUEITIO</t>
  </si>
  <si>
    <t>EL SAUCILLO</t>
  </si>
  <si>
    <t>SAN JOSÉ DE LA LUZ (MAJADAS)</t>
  </si>
  <si>
    <t>SALTO DEL AHOGADO</t>
  </si>
  <si>
    <t>SANTA FE</t>
  </si>
  <si>
    <t>EL CAPULÍN</t>
  </si>
  <si>
    <t>EL VERGEL Y ANEXOS</t>
  </si>
  <si>
    <t>EL PIRUL</t>
  </si>
  <si>
    <t>NOPALES</t>
  </si>
  <si>
    <t>LA CEJA</t>
  </si>
  <si>
    <t>PALO COLORADO</t>
  </si>
  <si>
    <t>LA ESTANCIA (LAS AVISPAS)</t>
  </si>
  <si>
    <t>LOS ALTOS DE IBARRA</t>
  </si>
  <si>
    <t>LOS CEDROS</t>
  </si>
  <si>
    <t>PEÑA REDONDA</t>
  </si>
  <si>
    <t>RANCHO DE GUADALUPE</t>
  </si>
  <si>
    <t>GUADALUPE (EX-HACIENDA CASCO DE LEQUEITIO)</t>
  </si>
  <si>
    <t>EL TEPOZÁN DE SANTA RITA</t>
  </si>
  <si>
    <t>ESTANCIA DEL CUBITO</t>
  </si>
  <si>
    <t>JESÚS MARÍA</t>
  </si>
  <si>
    <t>LA BALLEZA</t>
  </si>
  <si>
    <t>EL CONEJITO</t>
  </si>
  <si>
    <t>LOMA ALTA (BARRANCA DE LA LOMA)</t>
  </si>
  <si>
    <t>EL TERRERO</t>
  </si>
  <si>
    <t>PALACIO</t>
  </si>
  <si>
    <t>LA PUERTA DE SAN JUAN</t>
  </si>
  <si>
    <t>MARÍA AUXILIADORA</t>
  </si>
  <si>
    <t>PUERTO DE SANDOVAL</t>
  </si>
  <si>
    <t>SANTA ANITA</t>
  </si>
  <si>
    <t>ARROYO GRANDE</t>
  </si>
  <si>
    <t>SANTA ELENA (ARROYO DEL AGUA)</t>
  </si>
  <si>
    <t>EL FRESNO</t>
  </si>
  <si>
    <t xml:space="preserve">
120</t>
  </si>
  <si>
    <t xml:space="preserve">
131.09</t>
  </si>
  <si>
    <t>Construcción de camino saca cosechas en el Municipio de San Felipe, Gto., de la localidad Emiliano Zapata (Zavala) a la localidad Huapanal de Lequeitio</t>
  </si>
  <si>
    <t>Construcción de camino saca cosechas en el Municipio de San Felipe, Gto., de la localidad El Carretón a la localidad Emiliano Zapata (Zavala)</t>
  </si>
  <si>
    <t>Construcción de camino a base de empedrado y huella de concreto en el Municipio de San Felipe, Gto., en la localidad San José de la Varilla (4ta etapa)</t>
  </si>
  <si>
    <t>HUAPANAL DE LEQUEITIO</t>
  </si>
  <si>
    <t>13,285.93
METROS CUADRADOS</t>
  </si>
  <si>
    <t xml:space="preserve">Rendimientos Financieros del FAIS 2025 $ </t>
  </si>
  <si>
    <t>7,634.34
METROS CUADRADOS</t>
  </si>
  <si>
    <t>(01 de Octubre al 31 de Diciembre. Trimestre 4to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</si>
</sst>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quot;$&quot;* #,##0.00_-;_-&quot;$&quot;* &quot;-&quot;??_-;_-@_-"/>
    <numFmt numFmtId="43" formatCode="_-* #,##0.00_-;\-* #,##0.00_-;_-* &quot;-&quot;??_-;_-@_-"/>
    <numFmt numFmtId="164" formatCode="#,##0_ ;[Red]\-#,##0\ "/>
    <numFmt numFmtId="165" formatCode="dd/mm/yyyy;@"/>
    <numFmt numFmtId="166" formatCode="#,##0.00_ ;[Red]\-#,##0.00\ "/>
  </numFmts>
  <fonts count="12" x14ac:knownFonts="1">
    <font>
      <sz val="11"/>
      <color theme="1"/>
      <name val="Calibri"/>
      <family val="2"/>
      <scheme val="minor"/>
    </font>
    <font>
      <sz val="11"/>
      <color theme="1"/>
      <name val="Calibri"/>
      <family val="2"/>
      <scheme val="minor"/>
    </font>
    <font>
      <sz val="11"/>
      <color rgb="FFFF0000"/>
      <name val="Calibri"/>
      <family val="2"/>
      <scheme val="minor"/>
    </font>
    <font>
      <b/>
      <sz val="11"/>
      <color rgb="FFFF0000"/>
      <name val="Calibri"/>
      <family val="2"/>
      <scheme val="minor"/>
    </font>
    <font>
      <sz val="11"/>
      <name val="Calibri"/>
      <family val="2"/>
      <scheme val="minor"/>
    </font>
    <font>
      <sz val="11"/>
      <color indexed="8"/>
      <name val="Calibri"/>
      <family val="2"/>
    </font>
    <font>
      <b/>
      <sz val="10"/>
      <color theme="0"/>
      <name val="Arial Narrow"/>
      <family val="2"/>
    </font>
    <font>
      <b/>
      <sz val="10"/>
      <name val="Arial Narrow"/>
      <family val="2"/>
    </font>
    <font>
      <sz val="10"/>
      <color theme="1"/>
      <name val="Arial Narrow"/>
      <family val="2"/>
    </font>
    <font>
      <sz val="9"/>
      <color theme="1"/>
      <name val="Arial Narrow"/>
      <family val="2"/>
    </font>
    <font>
      <sz val="9"/>
      <color indexed="8"/>
      <name val="Arial Narrow"/>
      <family val="2"/>
    </font>
    <font>
      <sz val="10"/>
      <name val="Arial Narrow"/>
      <family val="2"/>
    </font>
  </fonts>
  <fills count="21">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
      <patternFill patternType="solid">
        <fgColor theme="9" tint="-0.249977111117893"/>
        <bgColor indexed="64"/>
      </patternFill>
    </fill>
    <fill>
      <patternFill patternType="solid">
        <fgColor rgb="FF00B050"/>
        <bgColor indexed="64"/>
      </patternFill>
    </fill>
    <fill>
      <patternFill patternType="solid">
        <fgColor theme="3" tint="-0.499984740745262"/>
        <bgColor indexed="64"/>
      </patternFill>
    </fill>
    <fill>
      <patternFill patternType="solid">
        <fgColor rgb="FF00B0F0"/>
        <bgColor indexed="64"/>
      </patternFill>
    </fill>
    <fill>
      <patternFill patternType="solid">
        <fgColor theme="3" tint="0.59999389629810485"/>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rgb="FF0070C0"/>
        <bgColor indexed="64"/>
      </patternFill>
    </fill>
    <fill>
      <patternFill patternType="solid">
        <fgColor rgb="FFFFC000"/>
        <bgColor indexed="64"/>
      </patternFill>
    </fill>
    <fill>
      <patternFill patternType="solid">
        <fgColor theme="5" tint="-0.249977111117893"/>
        <bgColor indexed="64"/>
      </patternFill>
    </fill>
    <fill>
      <patternFill patternType="solid">
        <fgColor theme="0" tint="-0.34998626667073579"/>
        <bgColor indexed="64"/>
      </patternFill>
    </fill>
    <fill>
      <patternFill patternType="solid">
        <fgColor rgb="FF7030A0"/>
        <bgColor indexed="64"/>
      </patternFill>
    </fill>
    <fill>
      <patternFill patternType="solid">
        <fgColor theme="9" tint="0.39997558519241921"/>
        <bgColor indexed="64"/>
      </patternFill>
    </fill>
    <fill>
      <patternFill patternType="solid">
        <fgColor theme="1" tint="0.249977111117893"/>
        <bgColor indexed="64"/>
      </patternFill>
    </fill>
    <fill>
      <patternFill patternType="solid">
        <fgColor theme="3" tint="-0.249977111117893"/>
        <bgColor indexed="64"/>
      </patternFill>
    </fill>
    <fill>
      <patternFill patternType="solid">
        <fgColor theme="7" tint="-0.249977111117893"/>
        <bgColor indexed="64"/>
      </patternFill>
    </fill>
    <fill>
      <patternFill patternType="solid">
        <fgColor theme="4" tint="0.39997558519241921"/>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s>
  <cellStyleXfs count="5">
    <xf numFmtId="0" fontId="0" fillId="0" borderId="0"/>
    <xf numFmtId="44"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5" fillId="0" borderId="0"/>
  </cellStyleXfs>
  <cellXfs count="127">
    <xf numFmtId="0" fontId="0" fillId="0" borderId="0" xfId="0"/>
    <xf numFmtId="44" fontId="0" fillId="0" borderId="0" xfId="1" applyFont="1" applyAlignment="1">
      <alignment vertical="center"/>
    </xf>
    <xf numFmtId="0" fontId="0" fillId="0" borderId="0" xfId="0" applyFont="1" applyAlignment="1">
      <alignment vertical="center"/>
    </xf>
    <xf numFmtId="0" fontId="0" fillId="0" borderId="0" xfId="0" applyFont="1" applyAlignment="1">
      <alignment vertical="center" wrapText="1"/>
    </xf>
    <xf numFmtId="0" fontId="0" fillId="0" borderId="0" xfId="0" applyFont="1" applyAlignment="1">
      <alignment horizontal="center" vertical="center" wrapText="1"/>
    </xf>
    <xf numFmtId="0" fontId="0" fillId="0" borderId="0" xfId="0" applyFont="1" applyAlignment="1">
      <alignment horizontal="center" vertical="center"/>
    </xf>
    <xf numFmtId="0" fontId="0" fillId="2" borderId="2" xfId="0" applyFont="1" applyFill="1" applyBorder="1" applyAlignment="1">
      <alignment horizontal="center" vertical="center"/>
    </xf>
    <xf numFmtId="0" fontId="0" fillId="2" borderId="2" xfId="0" applyFont="1" applyFill="1" applyBorder="1" applyAlignment="1">
      <alignment horizontal="center" vertical="center" wrapText="1"/>
    </xf>
    <xf numFmtId="0" fontId="0" fillId="2" borderId="2" xfId="0" applyFont="1" applyFill="1" applyBorder="1" applyAlignment="1">
      <alignment horizontal="center" vertical="center" wrapText="1"/>
    </xf>
    <xf numFmtId="164" fontId="0" fillId="0" borderId="0" xfId="0" applyNumberFormat="1" applyFont="1" applyAlignment="1">
      <alignment horizontal="center" vertical="center"/>
    </xf>
    <xf numFmtId="44" fontId="0" fillId="0" borderId="0" xfId="0" applyNumberFormat="1" applyFont="1" applyAlignment="1">
      <alignment vertical="center"/>
    </xf>
    <xf numFmtId="44" fontId="0" fillId="0" borderId="1" xfId="1" applyFont="1" applyBorder="1" applyAlignment="1">
      <alignment horizontal="center" vertical="center"/>
    </xf>
    <xf numFmtId="44" fontId="0" fillId="2" borderId="0" xfId="1" applyFont="1" applyFill="1" applyBorder="1" applyAlignment="1">
      <alignment horizontal="center" vertical="center" wrapText="1"/>
    </xf>
    <xf numFmtId="0" fontId="0" fillId="0" borderId="0" xfId="0" applyFont="1" applyAlignment="1">
      <alignment horizontal="right" vertical="center"/>
    </xf>
    <xf numFmtId="164" fontId="0" fillId="0" borderId="0" xfId="0" applyNumberFormat="1" applyFont="1" applyAlignment="1">
      <alignment horizontal="center" vertical="center" wrapText="1"/>
    </xf>
    <xf numFmtId="10" fontId="0" fillId="0" borderId="0" xfId="2" applyNumberFormat="1" applyFont="1" applyAlignment="1">
      <alignment horizontal="center" vertical="center"/>
    </xf>
    <xf numFmtId="0" fontId="3" fillId="3" borderId="0" xfId="0" applyFont="1" applyFill="1" applyAlignment="1">
      <alignment horizontal="center" vertical="center"/>
    </xf>
    <xf numFmtId="164" fontId="3" fillId="3" borderId="0" xfId="0" applyNumberFormat="1" applyFont="1" applyFill="1" applyAlignment="1">
      <alignment horizontal="center" vertical="center" wrapText="1"/>
    </xf>
    <xf numFmtId="0" fontId="0" fillId="0" borderId="0" xfId="0" applyFont="1" applyFill="1" applyAlignment="1">
      <alignment horizontal="center" vertical="center"/>
    </xf>
    <xf numFmtId="0" fontId="0" fillId="4" borderId="0" xfId="0" applyFont="1" applyFill="1" applyAlignment="1">
      <alignment horizontal="center" vertical="center"/>
    </xf>
    <xf numFmtId="0" fontId="0" fillId="0" borderId="1" xfId="0" applyFont="1" applyFill="1" applyBorder="1" applyAlignment="1">
      <alignment horizontal="center" vertical="center"/>
    </xf>
    <xf numFmtId="0" fontId="0" fillId="0" borderId="1" xfId="0" applyFont="1" applyFill="1" applyBorder="1" applyAlignment="1">
      <alignment horizontal="justify" vertical="center" wrapText="1"/>
    </xf>
    <xf numFmtId="44" fontId="0" fillId="0" borderId="1" xfId="1" applyFont="1" applyFill="1" applyBorder="1" applyAlignment="1">
      <alignment vertical="center"/>
    </xf>
    <xf numFmtId="0" fontId="0" fillId="0" borderId="1" xfId="0" applyFont="1" applyFill="1" applyBorder="1" applyAlignment="1">
      <alignment vertical="center"/>
    </xf>
    <xf numFmtId="0" fontId="0" fillId="0" borderId="1" xfId="0" applyFont="1" applyFill="1" applyBorder="1" applyAlignment="1">
      <alignment horizontal="center" vertical="center" wrapText="1"/>
    </xf>
    <xf numFmtId="3" fontId="0" fillId="0" borderId="6" xfId="0" applyNumberFormat="1" applyFont="1" applyFill="1" applyBorder="1" applyAlignment="1">
      <alignment horizontal="center" vertical="center"/>
    </xf>
    <xf numFmtId="0" fontId="0" fillId="0" borderId="0" xfId="0" applyFont="1" applyFill="1" applyAlignment="1">
      <alignment vertical="center"/>
    </xf>
    <xf numFmtId="165" fontId="0" fillId="0" borderId="1" xfId="0" applyNumberFormat="1" applyFont="1" applyFill="1" applyBorder="1" applyAlignment="1">
      <alignment horizontal="center" vertical="center"/>
    </xf>
    <xf numFmtId="165" fontId="0" fillId="0" borderId="1" xfId="0" applyNumberFormat="1" applyFont="1" applyFill="1" applyBorder="1" applyAlignment="1">
      <alignment horizontal="center" vertical="center" wrapText="1"/>
    </xf>
    <xf numFmtId="44" fontId="0" fillId="0" borderId="1" xfId="1" applyFont="1" applyFill="1" applyBorder="1" applyAlignment="1">
      <alignment horizontal="center" vertical="center"/>
    </xf>
    <xf numFmtId="44" fontId="0" fillId="0" borderId="1" xfId="1" applyFont="1" applyFill="1" applyBorder="1" applyAlignment="1">
      <alignment horizontal="center" vertical="center" wrapText="1"/>
    </xf>
    <xf numFmtId="44" fontId="0" fillId="0" borderId="0" xfId="1" applyFont="1" applyFill="1" applyBorder="1" applyAlignment="1">
      <alignment horizontal="center" vertical="center"/>
    </xf>
    <xf numFmtId="44" fontId="0" fillId="0" borderId="0" xfId="0" applyNumberFormat="1" applyFont="1" applyFill="1" applyAlignment="1">
      <alignment vertical="center"/>
    </xf>
    <xf numFmtId="0" fontId="2" fillId="0" borderId="0" xfId="0" applyFont="1" applyFill="1" applyAlignment="1">
      <alignment vertical="center"/>
    </xf>
    <xf numFmtId="0" fontId="2" fillId="0" borderId="0" xfId="0" applyFont="1" applyFill="1" applyAlignment="1">
      <alignment horizontal="center" vertical="center"/>
    </xf>
    <xf numFmtId="44" fontId="2" fillId="0" borderId="0" xfId="0" applyNumberFormat="1" applyFont="1" applyFill="1" applyAlignment="1">
      <alignment vertical="center"/>
    </xf>
    <xf numFmtId="0" fontId="4" fillId="0" borderId="0" xfId="0" applyFont="1" applyFill="1" applyAlignment="1">
      <alignment horizontal="center" vertical="center"/>
    </xf>
    <xf numFmtId="4" fontId="0" fillId="0" borderId="1" xfId="0" applyNumberFormat="1" applyFont="1" applyFill="1" applyBorder="1" applyAlignment="1">
      <alignment horizontal="justify" vertical="center" wrapText="1"/>
    </xf>
    <xf numFmtId="3" fontId="0" fillId="0" borderId="1" xfId="0" applyNumberFormat="1" applyFont="1" applyFill="1" applyBorder="1" applyAlignment="1">
      <alignment horizontal="center" vertical="center" wrapText="1"/>
    </xf>
    <xf numFmtId="0" fontId="0" fillId="0" borderId="0" xfId="0" applyFont="1" applyFill="1" applyAlignment="1">
      <alignment vertical="center" wrapText="1"/>
    </xf>
    <xf numFmtId="44" fontId="0" fillId="0" borderId="0" xfId="1" applyFont="1" applyFill="1" applyAlignment="1">
      <alignment vertical="center"/>
    </xf>
    <xf numFmtId="0" fontId="0" fillId="0" borderId="0" xfId="0" applyFont="1" applyFill="1" applyAlignment="1">
      <alignment horizontal="center" vertical="center" wrapText="1"/>
    </xf>
    <xf numFmtId="3" fontId="0" fillId="0" borderId="1" xfId="0" applyNumberFormat="1" applyFont="1" applyFill="1" applyBorder="1" applyAlignment="1">
      <alignment horizontal="center" vertical="center"/>
    </xf>
    <xf numFmtId="0" fontId="0" fillId="0" borderId="2" xfId="0" applyFont="1" applyFill="1" applyBorder="1" applyAlignment="1">
      <alignment horizontal="center" vertical="center" wrapText="1"/>
    </xf>
    <xf numFmtId="0" fontId="0" fillId="0" borderId="0" xfId="1" applyNumberFormat="1" applyFont="1" applyFill="1" applyBorder="1" applyAlignment="1">
      <alignment vertical="center"/>
    </xf>
    <xf numFmtId="44" fontId="0" fillId="0" borderId="0" xfId="1" applyFont="1" applyBorder="1" applyAlignment="1">
      <alignment horizontal="center" vertical="center"/>
    </xf>
    <xf numFmtId="0" fontId="0" fillId="0" borderId="1"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0" fillId="0" borderId="1" xfId="0" applyFont="1" applyFill="1" applyBorder="1" applyAlignment="1">
      <alignment horizontal="center" vertical="center"/>
    </xf>
    <xf numFmtId="0" fontId="6" fillId="6" borderId="7" xfId="4" applyFont="1" applyFill="1" applyBorder="1" applyAlignment="1">
      <alignment horizontal="right" vertical="top" wrapText="1"/>
    </xf>
    <xf numFmtId="0" fontId="7" fillId="7" borderId="0" xfId="0" applyFont="1" applyFill="1" applyAlignment="1">
      <alignment horizontal="center" vertical="top" wrapText="1"/>
    </xf>
    <xf numFmtId="166" fontId="7" fillId="8" borderId="0" xfId="3" applyNumberFormat="1" applyFont="1" applyFill="1" applyAlignment="1">
      <alignment horizontal="center" vertical="top" wrapText="1"/>
    </xf>
    <xf numFmtId="0" fontId="8" fillId="0" borderId="0" xfId="0" applyFont="1" applyFill="1" applyAlignment="1">
      <alignment horizontal="center" vertical="top"/>
    </xf>
    <xf numFmtId="0" fontId="8" fillId="0" borderId="0" xfId="0" applyFont="1" applyFill="1" applyAlignment="1">
      <alignment horizontal="justify" vertical="top" wrapText="1"/>
    </xf>
    <xf numFmtId="4" fontId="9" fillId="0" borderId="0" xfId="3" applyNumberFormat="1" applyFont="1" applyFill="1" applyAlignment="1">
      <alignment vertical="top"/>
    </xf>
    <xf numFmtId="0" fontId="8" fillId="0" borderId="0" xfId="0" applyFont="1" applyFill="1" applyAlignment="1">
      <alignment horizontal="left" vertical="top" wrapText="1"/>
    </xf>
    <xf numFmtId="4" fontId="10" fillId="0" borderId="0" xfId="0" applyNumberFormat="1" applyFont="1" applyFill="1" applyAlignment="1" applyProtection="1">
      <alignment vertical="top"/>
    </xf>
    <xf numFmtId="0" fontId="11" fillId="0" borderId="0" xfId="0" applyFont="1" applyFill="1" applyAlignment="1">
      <alignment horizontal="center" vertical="top"/>
    </xf>
    <xf numFmtId="0" fontId="11" fillId="0" borderId="0" xfId="0" applyFont="1" applyFill="1" applyAlignment="1">
      <alignment horizontal="justify" vertical="top" wrapText="1"/>
    </xf>
    <xf numFmtId="0" fontId="0" fillId="0" borderId="0" xfId="0" applyAlignment="1">
      <alignment vertical="top"/>
    </xf>
    <xf numFmtId="4" fontId="9" fillId="0" borderId="0" xfId="3" applyNumberFormat="1" applyFont="1" applyFill="1" applyAlignment="1">
      <alignment horizontal="center" vertical="top"/>
    </xf>
    <xf numFmtId="3" fontId="9" fillId="0" borderId="0" xfId="3" applyNumberFormat="1" applyFont="1" applyFill="1" applyAlignment="1">
      <alignment horizontal="center" vertical="top"/>
    </xf>
    <xf numFmtId="3" fontId="9" fillId="3" borderId="0" xfId="3" applyNumberFormat="1" applyFont="1" applyFill="1" applyAlignment="1">
      <alignment horizontal="center" vertical="top"/>
    </xf>
    <xf numFmtId="0" fontId="0" fillId="3" borderId="0" xfId="0" applyFont="1" applyFill="1" applyAlignment="1">
      <alignment vertical="center"/>
    </xf>
    <xf numFmtId="0" fontId="0" fillId="0" borderId="1"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0" fillId="0" borderId="1" xfId="0" applyFont="1" applyFill="1" applyBorder="1" applyAlignment="1">
      <alignment horizontal="center" vertical="center"/>
    </xf>
    <xf numFmtId="0" fontId="8" fillId="9" borderId="0" xfId="0" applyFont="1" applyFill="1" applyAlignment="1">
      <alignment horizontal="justify" vertical="top" wrapText="1"/>
    </xf>
    <xf numFmtId="0" fontId="8" fillId="10" borderId="0" xfId="0" applyFont="1" applyFill="1" applyAlignment="1">
      <alignment horizontal="justify" vertical="top" wrapText="1"/>
    </xf>
    <xf numFmtId="0" fontId="8" fillId="3" borderId="0" xfId="0" applyFont="1" applyFill="1" applyAlignment="1">
      <alignment horizontal="center" vertical="top"/>
    </xf>
    <xf numFmtId="0" fontId="8" fillId="3" borderId="0" xfId="0" applyFont="1" applyFill="1" applyAlignment="1">
      <alignment horizontal="justify" vertical="top" wrapText="1"/>
    </xf>
    <xf numFmtId="4" fontId="9" fillId="3" borderId="0" xfId="3" applyNumberFormat="1" applyFont="1" applyFill="1" applyAlignment="1">
      <alignment vertical="top"/>
    </xf>
    <xf numFmtId="0" fontId="11" fillId="3" borderId="0" xfId="0" applyFont="1" applyFill="1" applyAlignment="1">
      <alignment horizontal="center" vertical="top"/>
    </xf>
    <xf numFmtId="0" fontId="11" fillId="3" borderId="0" xfId="0" applyFont="1" applyFill="1" applyAlignment="1">
      <alignment horizontal="justify" vertical="top" wrapText="1"/>
    </xf>
    <xf numFmtId="4" fontId="10" fillId="3" borderId="0" xfId="0" applyNumberFormat="1" applyFont="1" applyFill="1" applyAlignment="1" applyProtection="1">
      <alignment vertical="top"/>
    </xf>
    <xf numFmtId="0" fontId="0" fillId="0" borderId="1" xfId="0" applyFont="1" applyFill="1" applyBorder="1" applyAlignment="1">
      <alignment horizontal="center" vertical="center" wrapText="1"/>
    </xf>
    <xf numFmtId="0" fontId="0" fillId="5" borderId="0" xfId="0" applyFont="1" applyFill="1" applyAlignment="1">
      <alignment horizontal="center" vertical="center"/>
    </xf>
    <xf numFmtId="0" fontId="0" fillId="0" borderId="1"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0" fillId="0" borderId="1" xfId="0" applyFont="1" applyFill="1" applyBorder="1" applyAlignment="1">
      <alignment horizontal="center" vertical="center"/>
    </xf>
    <xf numFmtId="165" fontId="0" fillId="0" borderId="2" xfId="0" applyNumberFormat="1" applyFont="1" applyFill="1" applyBorder="1" applyAlignment="1">
      <alignment horizontal="center" vertical="center" wrapText="1"/>
    </xf>
    <xf numFmtId="44" fontId="0" fillId="0" borderId="0" xfId="1" applyFont="1" applyFill="1" applyBorder="1" applyAlignment="1">
      <alignment horizontal="center" vertical="center" wrapText="1"/>
    </xf>
    <xf numFmtId="0" fontId="0" fillId="0" borderId="1"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0" fillId="0" borderId="1" xfId="0" applyFont="1" applyFill="1" applyBorder="1" applyAlignment="1">
      <alignment horizontal="center" vertical="center"/>
    </xf>
    <xf numFmtId="3" fontId="0" fillId="0" borderId="6" xfId="0" applyNumberFormat="1" applyFont="1" applyFill="1" applyBorder="1" applyAlignment="1">
      <alignment horizontal="center" vertical="center" wrapText="1"/>
    </xf>
    <xf numFmtId="0" fontId="0" fillId="0" borderId="0" xfId="0" applyFont="1" applyFill="1" applyAlignment="1">
      <alignment horizontal="right" vertical="center"/>
    </xf>
    <xf numFmtId="1" fontId="0" fillId="0" borderId="1" xfId="0" applyNumberFormat="1" applyFont="1" applyFill="1" applyBorder="1" applyAlignment="1">
      <alignment horizontal="center" vertical="center" wrapText="1"/>
    </xf>
    <xf numFmtId="0" fontId="0" fillId="0" borderId="1" xfId="0" applyFont="1" applyFill="1" applyBorder="1" applyAlignment="1">
      <alignment horizontal="center" vertical="center" wrapText="1"/>
    </xf>
    <xf numFmtId="0" fontId="0" fillId="0" borderId="1" xfId="0" applyFont="1" applyFill="1" applyBorder="1" applyAlignment="1">
      <alignment horizontal="center" vertical="center"/>
    </xf>
    <xf numFmtId="0" fontId="0" fillId="0" borderId="1" xfId="0" applyFont="1" applyFill="1" applyBorder="1" applyAlignment="1">
      <alignment horizontal="center" vertical="center" wrapText="1"/>
    </xf>
    <xf numFmtId="0" fontId="0" fillId="11" borderId="0" xfId="0" applyFont="1" applyFill="1" applyAlignment="1">
      <alignment vertical="center"/>
    </xf>
    <xf numFmtId="0" fontId="0" fillId="0" borderId="1" xfId="0" applyFont="1" applyFill="1" applyBorder="1" applyAlignment="1">
      <alignment horizontal="center" vertical="center" wrapText="1"/>
    </xf>
    <xf numFmtId="0" fontId="4" fillId="0" borderId="0" xfId="0" applyFont="1" applyFill="1" applyAlignment="1">
      <alignment vertical="center"/>
    </xf>
    <xf numFmtId="0" fontId="0" fillId="0" borderId="1" xfId="0" applyFont="1" applyFill="1" applyBorder="1" applyAlignment="1">
      <alignment horizontal="center" vertical="center" wrapText="1"/>
    </xf>
    <xf numFmtId="0" fontId="4" fillId="5" borderId="0" xfId="0" applyFont="1" applyFill="1" applyAlignment="1">
      <alignment vertical="center"/>
    </xf>
    <xf numFmtId="0" fontId="4" fillId="12" borderId="0" xfId="0" applyFont="1" applyFill="1" applyAlignment="1">
      <alignment vertical="center"/>
    </xf>
    <xf numFmtId="0" fontId="4" fillId="13" borderId="0" xfId="0" applyFont="1" applyFill="1" applyAlignment="1">
      <alignment vertical="center"/>
    </xf>
    <xf numFmtId="0" fontId="4" fillId="4" borderId="0" xfId="0" applyFont="1" applyFill="1" applyAlignment="1">
      <alignment vertical="center"/>
    </xf>
    <xf numFmtId="0" fontId="4" fillId="14" borderId="0" xfId="0" applyFont="1" applyFill="1" applyAlignment="1">
      <alignment vertical="center"/>
    </xf>
    <xf numFmtId="0" fontId="4" fillId="15" borderId="0" xfId="0" applyFont="1" applyFill="1" applyAlignment="1">
      <alignment vertical="center"/>
    </xf>
    <xf numFmtId="0" fontId="4" fillId="9" borderId="0" xfId="0" applyFont="1" applyFill="1" applyAlignment="1">
      <alignment vertical="center"/>
    </xf>
    <xf numFmtId="0" fontId="4" fillId="16" borderId="0" xfId="0" applyFont="1" applyFill="1" applyAlignment="1">
      <alignment vertical="center"/>
    </xf>
    <xf numFmtId="0" fontId="0" fillId="0" borderId="1" xfId="0" applyFont="1" applyFill="1" applyBorder="1" applyAlignment="1">
      <alignment horizontal="center" vertical="center" wrapText="1"/>
    </xf>
    <xf numFmtId="0" fontId="4" fillId="17" borderId="0" xfId="0" applyFont="1" applyFill="1" applyAlignment="1">
      <alignment vertical="center"/>
    </xf>
    <xf numFmtId="0" fontId="4" fillId="18" borderId="0" xfId="0" applyFont="1" applyFill="1" applyAlignment="1">
      <alignment vertical="center"/>
    </xf>
    <xf numFmtId="0" fontId="0" fillId="0" borderId="0" xfId="0" applyFont="1" applyFill="1" applyAlignment="1">
      <alignment horizontal="right" vertical="center" wrapText="1"/>
    </xf>
    <xf numFmtId="0" fontId="4" fillId="19" borderId="0" xfId="0" applyFont="1" applyFill="1" applyAlignment="1">
      <alignment vertical="center"/>
    </xf>
    <xf numFmtId="0" fontId="4" fillId="20" borderId="0" xfId="0" applyFont="1" applyFill="1" applyAlignment="1">
      <alignment vertical="center"/>
    </xf>
    <xf numFmtId="0" fontId="0" fillId="0" borderId="0"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0" fillId="0" borderId="1" xfId="0" applyFont="1" applyFill="1" applyBorder="1" applyAlignment="1">
      <alignment horizontal="center" vertical="center"/>
    </xf>
    <xf numFmtId="44" fontId="0" fillId="2" borderId="1" xfId="1" applyFont="1" applyFill="1" applyBorder="1" applyAlignment="1">
      <alignment horizontal="center" vertical="center" wrapText="1"/>
    </xf>
    <xf numFmtId="44" fontId="0" fillId="2" borderId="2" xfId="1" applyFont="1" applyFill="1" applyBorder="1" applyAlignment="1">
      <alignment horizontal="center" vertical="center" wrapText="1"/>
    </xf>
    <xf numFmtId="0" fontId="0" fillId="2" borderId="1" xfId="0" applyFont="1" applyFill="1" applyBorder="1" applyAlignment="1">
      <alignment horizontal="center" vertical="center" wrapText="1"/>
    </xf>
    <xf numFmtId="0" fontId="0" fillId="2" borderId="1" xfId="0" applyFont="1" applyFill="1" applyBorder="1" applyAlignment="1">
      <alignment horizontal="center" vertical="center"/>
    </xf>
    <xf numFmtId="0" fontId="0" fillId="2" borderId="2" xfId="0" applyFont="1" applyFill="1" applyBorder="1" applyAlignment="1">
      <alignment horizontal="center" vertical="center" wrapText="1"/>
    </xf>
    <xf numFmtId="44" fontId="0" fillId="2" borderId="1" xfId="1" applyFont="1" applyFill="1" applyBorder="1" applyAlignment="1">
      <alignment horizontal="center" vertical="center"/>
    </xf>
    <xf numFmtId="44" fontId="0" fillId="2" borderId="2" xfId="1" applyFont="1" applyFill="1" applyBorder="1" applyAlignment="1">
      <alignment horizontal="center" vertical="center"/>
    </xf>
    <xf numFmtId="0" fontId="0" fillId="2" borderId="2" xfId="0" applyFont="1" applyFill="1" applyBorder="1" applyAlignment="1">
      <alignment horizontal="center" vertical="center"/>
    </xf>
    <xf numFmtId="0" fontId="0" fillId="2" borderId="3" xfId="0" applyFont="1" applyFill="1" applyBorder="1" applyAlignment="1">
      <alignment horizontal="left" vertical="center"/>
    </xf>
    <xf numFmtId="0" fontId="0" fillId="2" borderId="4" xfId="0" applyFont="1" applyFill="1" applyBorder="1" applyAlignment="1">
      <alignment horizontal="left" vertical="center"/>
    </xf>
    <xf numFmtId="0" fontId="0" fillId="2" borderId="5" xfId="0" applyFont="1" applyFill="1" applyBorder="1" applyAlignment="1">
      <alignment horizontal="left" vertical="center"/>
    </xf>
    <xf numFmtId="44" fontId="0" fillId="2" borderId="3" xfId="0" applyNumberFormat="1" applyFont="1" applyFill="1" applyBorder="1" applyAlignment="1">
      <alignment horizontal="center" vertical="center"/>
    </xf>
    <xf numFmtId="0" fontId="0" fillId="2" borderId="5" xfId="0" applyFont="1" applyFill="1" applyBorder="1" applyAlignment="1">
      <alignment horizontal="center" vertical="center"/>
    </xf>
  </cellXfs>
  <cellStyles count="5">
    <cellStyle name="Millares" xfId="3" builtinId="3"/>
    <cellStyle name="Moneda" xfId="1" builtinId="4"/>
    <cellStyle name="Normal" xfId="0" builtinId="0"/>
    <cellStyle name="Normal_COG 2010" xfId="4" xr:uid="{00000000-0005-0000-0000-000003000000}"/>
    <cellStyle name="Porcentaje" xfId="2" builtinId="5"/>
  </cellStyles>
  <dxfs count="0"/>
  <tableStyles count="0" defaultTableStyle="TableStyleMedium2" defaultPivotStyle="PivotStyleLight16"/>
  <colors>
    <mruColors>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dimension ref="A1:AM478"/>
  <sheetViews>
    <sheetView tabSelected="1" zoomScale="65" zoomScaleNormal="65" workbookViewId="0">
      <selection activeCell="J17" sqref="J17"/>
    </sheetView>
  </sheetViews>
  <sheetFormatPr baseColWidth="10" defaultRowHeight="15" x14ac:dyDescent="0.25"/>
  <cols>
    <col min="1" max="1" width="6.140625" style="2" customWidth="1"/>
    <col min="2" max="2" width="14.42578125" style="3" bestFit="1" customWidth="1"/>
    <col min="3" max="3" width="41.5703125" style="3" customWidth="1"/>
    <col min="4" max="4" width="21.7109375" style="1" customWidth="1"/>
    <col min="5" max="5" width="13.28515625" style="2" bestFit="1" customWidth="1"/>
    <col min="6" max="6" width="14.85546875" style="2" customWidth="1"/>
    <col min="7" max="7" width="16.7109375" style="4" customWidth="1"/>
    <col min="8" max="8" width="19.42578125" style="5" customWidth="1"/>
    <col min="9" max="9" width="12.7109375" style="5" customWidth="1"/>
    <col min="10" max="10" width="22.140625" style="2" hidden="1" customWidth="1"/>
    <col min="11" max="11" width="13.28515625" style="2" hidden="1" customWidth="1"/>
    <col min="12" max="12" width="16" style="2" hidden="1" customWidth="1"/>
    <col min="13" max="13" width="17" style="2" hidden="1" customWidth="1"/>
    <col min="14" max="14" width="15.7109375" style="2" hidden="1" customWidth="1"/>
    <col min="15" max="15" width="13.42578125" style="3" hidden="1" customWidth="1"/>
    <col min="16" max="16" width="6.42578125" style="26" hidden="1" customWidth="1"/>
    <col min="17" max="17" width="5.7109375" style="95" hidden="1" customWidth="1"/>
    <col min="18" max="18" width="11.42578125" style="26" hidden="1" customWidth="1"/>
    <col min="19" max="19" width="11.42578125" style="5" hidden="1" customWidth="1"/>
    <col min="20" max="21" width="11.42578125" style="2" hidden="1" customWidth="1"/>
    <col min="22" max="23" width="6.140625" style="2" hidden="1" customWidth="1"/>
    <col min="24" max="24" width="11.42578125" style="2" hidden="1" customWidth="1"/>
    <col min="25" max="25" width="11.42578125" style="5" hidden="1" customWidth="1"/>
    <col min="26" max="26" width="11.42578125" style="2" hidden="1" customWidth="1"/>
    <col min="27" max="28" width="16.42578125" style="2" hidden="1" customWidth="1"/>
    <col min="29" max="29" width="13.140625" style="2" hidden="1" customWidth="1"/>
    <col min="30" max="31" width="17.140625" style="2" hidden="1" customWidth="1"/>
    <col min="32" max="32" width="17.140625" style="3" hidden="1" customWidth="1"/>
    <col min="33" max="36" width="13.85546875" style="2" hidden="1" customWidth="1"/>
    <col min="37" max="37" width="17.140625" style="2" hidden="1" customWidth="1"/>
    <col min="38" max="39" width="11.42578125" style="2" hidden="1" customWidth="1"/>
    <col min="40" max="61" width="11.42578125" style="2" customWidth="1"/>
    <col min="62" max="16384" width="11.42578125" style="2"/>
  </cols>
  <sheetData>
    <row r="1" spans="1:39" ht="15" customHeight="1" x14ac:dyDescent="0.25">
      <c r="K1" s="84" t="str">
        <f>M1&amp;"
 ESTUFA (S)"</f>
        <v>0
 ESTUFA (S)</v>
      </c>
      <c r="L1" s="25"/>
      <c r="M1" s="18">
        <f>ROUND(G1/3100,0)</f>
        <v>0</v>
      </c>
      <c r="AI1" s="11" t="s">
        <v>63</v>
      </c>
    </row>
    <row r="2" spans="1:39" ht="15" customHeight="1" x14ac:dyDescent="0.25">
      <c r="K2" s="84" t="str">
        <f>M2&amp;"
METROS CUADRADOS"</f>
        <v>0
METROS CUADRADOS</v>
      </c>
      <c r="L2" s="25"/>
      <c r="M2" s="18">
        <f>ROUNDUP(G2/3275,0)</f>
        <v>0</v>
      </c>
      <c r="AE2" s="13" t="s">
        <v>36</v>
      </c>
      <c r="AF2" s="14">
        <f>COUNTIF(AF11:AF429,AE2)</f>
        <v>2</v>
      </c>
    </row>
    <row r="3" spans="1:39" ht="15" customHeight="1" x14ac:dyDescent="0.25">
      <c r="C3" s="117" t="s">
        <v>0</v>
      </c>
      <c r="D3" s="117"/>
      <c r="E3" s="117"/>
      <c r="F3" s="117"/>
      <c r="G3" s="117"/>
      <c r="H3" s="117"/>
      <c r="I3" s="117"/>
      <c r="K3" s="84" t="str">
        <f>M3&amp;"
METROS LINEALES"</f>
        <v>40
METROS LINEALES</v>
      </c>
      <c r="L3" s="25"/>
      <c r="M3" s="18">
        <v>40</v>
      </c>
      <c r="N3" s="2" t="s">
        <v>22</v>
      </c>
      <c r="O3" s="4">
        <f>COUNTIF(O11:O476,N3)</f>
        <v>14</v>
      </c>
      <c r="P3" s="26" t="s">
        <v>315</v>
      </c>
      <c r="S3" s="4">
        <f>COUNTIF(S13:S477,P3)</f>
        <v>28</v>
      </c>
      <c r="T3" s="2" t="s">
        <v>313</v>
      </c>
      <c r="U3" s="4">
        <f>COUNTIF($U$13:$U$477,T3)</f>
        <v>40</v>
      </c>
      <c r="Z3" s="2" t="s">
        <v>53</v>
      </c>
      <c r="AA3" s="4">
        <f>COUNTIF(AA11:AA476,Z3)</f>
        <v>0</v>
      </c>
      <c r="AB3" s="4"/>
      <c r="AE3" s="13" t="s">
        <v>30</v>
      </c>
      <c r="AF3" s="14">
        <f>COUNTIF(AF11:AF429,AE3)</f>
        <v>30</v>
      </c>
      <c r="AG3" s="11" t="s">
        <v>31</v>
      </c>
      <c r="AH3" s="11" t="s">
        <v>31</v>
      </c>
      <c r="AI3" s="11" t="s">
        <v>61</v>
      </c>
      <c r="AJ3" s="45"/>
    </row>
    <row r="4" spans="1:39" ht="15" customHeight="1" x14ac:dyDescent="0.25">
      <c r="C4" s="117" t="s">
        <v>1</v>
      </c>
      <c r="D4" s="117"/>
      <c r="E4" s="117"/>
      <c r="F4" s="117"/>
      <c r="G4" s="117"/>
      <c r="H4" s="117"/>
      <c r="I4" s="117"/>
      <c r="K4" s="84" t="str">
        <f>M4&amp;"
 CALENTADOR(ES)"</f>
        <v>0
 CALENTADOR(ES)</v>
      </c>
      <c r="L4" s="25"/>
      <c r="M4" s="18">
        <f>ROUND(G4/8800,0)</f>
        <v>0</v>
      </c>
      <c r="N4" s="2" t="s">
        <v>23</v>
      </c>
      <c r="O4" s="4">
        <f>COUNTIF(O11:O476,N4)</f>
        <v>1</v>
      </c>
      <c r="P4" s="26" t="s">
        <v>314</v>
      </c>
      <c r="S4" s="4">
        <f>COUNTIF(S13:S477,P4)</f>
        <v>14</v>
      </c>
      <c r="T4" s="2" t="s">
        <v>317</v>
      </c>
      <c r="U4" s="4">
        <f>COUNTIF($U$13:$U$477,T4)</f>
        <v>7</v>
      </c>
      <c r="AC4" s="11" t="s">
        <v>33</v>
      </c>
      <c r="AD4" s="9">
        <f>COUNTIF(AE11:AE429,AC4)</f>
        <v>0</v>
      </c>
      <c r="AE4" s="13" t="s">
        <v>38</v>
      </c>
      <c r="AF4" s="14">
        <f>COUNTIF(AF11:AF429,AE4)</f>
        <v>10</v>
      </c>
      <c r="AG4" s="9">
        <f>COUNTIF(AG11:AG429,AG3)</f>
        <v>0</v>
      </c>
      <c r="AH4" s="9">
        <f>COUNTIF(AH11:AH429,AH3)</f>
        <v>0</v>
      </c>
      <c r="AI4" s="9">
        <f>COUNTIF(AI11:AI429,AI3)</f>
        <v>0</v>
      </c>
      <c r="AJ4" s="9"/>
    </row>
    <row r="5" spans="1:39" ht="15" customHeight="1" x14ac:dyDescent="0.25">
      <c r="C5" s="117" t="s">
        <v>821</v>
      </c>
      <c r="D5" s="117"/>
      <c r="E5" s="117"/>
      <c r="F5" s="117"/>
      <c r="G5" s="117"/>
      <c r="H5" s="117"/>
      <c r="I5" s="117"/>
      <c r="J5" s="10">
        <f>D430</f>
        <v>122181569.9600001</v>
      </c>
      <c r="K5" s="84" t="str">
        <f>M5&amp;"
POZO AGUA POTABLE"</f>
        <v>1
POZO AGUA POTABLE</v>
      </c>
      <c r="L5" s="25"/>
      <c r="M5" s="18">
        <v>1</v>
      </c>
      <c r="N5" s="2" t="s">
        <v>24</v>
      </c>
      <c r="O5" s="4">
        <f>COUNTIF(O11:O476,N5)</f>
        <v>32</v>
      </c>
      <c r="T5" s="2" t="s">
        <v>318</v>
      </c>
      <c r="U5" s="4">
        <f>SUBTOTAL(9,U3:U4)</f>
        <v>47</v>
      </c>
      <c r="AC5" s="11" t="s">
        <v>34</v>
      </c>
      <c r="AD5" s="9">
        <f>COUNTIF(AE11:AE429,AC5)</f>
        <v>47</v>
      </c>
      <c r="AE5" s="13" t="s">
        <v>35</v>
      </c>
      <c r="AF5" s="14">
        <f>COUNTIF(AF11:AF429,AE5)</f>
        <v>5</v>
      </c>
      <c r="AG5" s="11" t="s">
        <v>32</v>
      </c>
      <c r="AH5" s="11" t="s">
        <v>32</v>
      </c>
      <c r="AI5" s="11" t="s">
        <v>62</v>
      </c>
      <c r="AJ5" s="45"/>
    </row>
    <row r="6" spans="1:39" ht="15" customHeight="1" x14ac:dyDescent="0.25">
      <c r="J6" s="10">
        <f>D452</f>
        <v>3783789.1799999997</v>
      </c>
      <c r="K6" s="84" t="str">
        <f>M6&amp;"
PLANTA(S)"</f>
        <v>1
PLANTA(S)</v>
      </c>
      <c r="L6" s="25"/>
      <c r="M6" s="18">
        <v>1</v>
      </c>
      <c r="N6" s="2" t="s">
        <v>25</v>
      </c>
      <c r="O6" s="4">
        <f>COUNTIF(O11:O476,N6)</f>
        <v>5</v>
      </c>
      <c r="P6" s="18" t="s">
        <v>316</v>
      </c>
      <c r="Q6" s="36"/>
      <c r="R6" s="18"/>
      <c r="S6" s="5">
        <f>SUBTOTAL(9,S3:S5)</f>
        <v>42</v>
      </c>
      <c r="T6" s="2" t="s">
        <v>58</v>
      </c>
      <c r="X6" s="9">
        <f>COUNTIF(X11:X475,P6)</f>
        <v>0</v>
      </c>
      <c r="Y6" s="9">
        <f>COUNTIF(Y11:Y475,P6)</f>
        <v>1</v>
      </c>
      <c r="Z6" s="9">
        <f>COUNTIF(Z11:Z475,P6)-3-2</f>
        <v>-5</v>
      </c>
      <c r="AA6" s="9"/>
      <c r="AB6" s="9"/>
      <c r="AD6" s="9">
        <f>SUM(AD4:AD5)</f>
        <v>47</v>
      </c>
      <c r="AE6" s="13" t="s">
        <v>41</v>
      </c>
      <c r="AF6" s="14">
        <f>COUNTIF(AF11:AF429,AE6)</f>
        <v>0</v>
      </c>
      <c r="AG6" s="9">
        <f>COUNTIF(AG11:AG429,AG5)</f>
        <v>47</v>
      </c>
      <c r="AH6" s="9">
        <f>COUNTIF(AH11:AH429,AH5)</f>
        <v>47</v>
      </c>
      <c r="AI6" s="9">
        <f>COUNTIF(AI11:AI429,AI5)</f>
        <v>47</v>
      </c>
      <c r="AJ6" s="9"/>
    </row>
    <row r="7" spans="1:39" ht="15" customHeight="1" x14ac:dyDescent="0.25">
      <c r="E7" s="122" t="s">
        <v>408</v>
      </c>
      <c r="F7" s="123"/>
      <c r="G7" s="124"/>
      <c r="H7" s="125">
        <v>126126306</v>
      </c>
      <c r="I7" s="126"/>
      <c r="J7" s="10">
        <f>D474</f>
        <v>1071261.33</v>
      </c>
      <c r="K7" s="84" t="str">
        <f>M7&amp;"
 CUARTO DORMITORIO (S)"</f>
        <v>0
 CUARTO DORMITORIO (S)</v>
      </c>
      <c r="L7" s="25"/>
      <c r="M7" s="18">
        <f>ROUND(G7/104391.4,0)</f>
        <v>0</v>
      </c>
      <c r="N7" s="5">
        <f>COUNT(D435:D451)</f>
        <v>4</v>
      </c>
      <c r="O7" s="4">
        <f>SUBTOTAL(9,O3:O6)</f>
        <v>52</v>
      </c>
      <c r="V7" s="64" t="e">
        <f>MID(N7,AE7,AF7)</f>
        <v>#VALUE!</v>
      </c>
      <c r="X7" s="9"/>
      <c r="Y7" s="9"/>
      <c r="Z7" s="9">
        <f>Z6-Y6</f>
        <v>-6</v>
      </c>
      <c r="AA7" s="9"/>
      <c r="AB7" s="9"/>
      <c r="AE7" s="16" t="s">
        <v>39</v>
      </c>
      <c r="AG7" s="9">
        <f>AG4+AG6</f>
        <v>47</v>
      </c>
      <c r="AH7" s="9">
        <f>AH4+AH6</f>
        <v>47</v>
      </c>
      <c r="AI7" s="9">
        <f>AI4+AI6+AI2</f>
        <v>47</v>
      </c>
      <c r="AJ7" s="9"/>
    </row>
    <row r="8" spans="1:39" ht="15" customHeight="1" x14ac:dyDescent="0.25">
      <c r="E8" s="122" t="s">
        <v>819</v>
      </c>
      <c r="F8" s="123"/>
      <c r="G8" s="124"/>
      <c r="H8" s="125">
        <v>910314.47</v>
      </c>
      <c r="I8" s="126"/>
      <c r="J8" s="10"/>
      <c r="K8" s="105"/>
      <c r="L8" s="25"/>
      <c r="M8" s="18"/>
      <c r="N8" s="5"/>
      <c r="O8" s="4"/>
      <c r="V8" s="111"/>
      <c r="X8" s="9"/>
      <c r="Y8" s="9"/>
      <c r="Z8" s="9"/>
      <c r="AA8" s="9"/>
      <c r="AB8" s="9"/>
      <c r="AE8" s="16"/>
      <c r="AG8" s="9"/>
      <c r="AH8" s="9"/>
      <c r="AI8" s="9"/>
      <c r="AJ8" s="9"/>
    </row>
    <row r="9" spans="1:39" ht="15" customHeight="1" x14ac:dyDescent="0.25">
      <c r="E9" s="122" t="s">
        <v>408</v>
      </c>
      <c r="F9" s="123"/>
      <c r="G9" s="124"/>
      <c r="H9" s="125">
        <f>H7+H8</f>
        <v>127036620.47</v>
      </c>
      <c r="I9" s="126"/>
      <c r="J9" s="10"/>
      <c r="K9" s="105"/>
      <c r="L9" s="25"/>
      <c r="M9" s="18"/>
      <c r="N9" s="5"/>
      <c r="O9" s="4"/>
      <c r="V9" s="111"/>
      <c r="X9" s="9"/>
      <c r="Y9" s="9"/>
      <c r="Z9" s="9"/>
      <c r="AA9" s="9"/>
      <c r="AB9" s="9"/>
      <c r="AE9" s="16"/>
      <c r="AG9" s="9"/>
      <c r="AH9" s="9"/>
      <c r="AI9" s="9"/>
      <c r="AJ9" s="9"/>
    </row>
    <row r="10" spans="1:39" ht="15" customHeight="1" x14ac:dyDescent="0.25">
      <c r="J10" s="10">
        <f>J5+J6+J7</f>
        <v>127036620.4700001</v>
      </c>
      <c r="K10" s="84" t="str">
        <f>M10&amp;"
 CUARTO PARA BAÑO (S)"</f>
        <v>0
 CUARTO PARA BAÑO (S)</v>
      </c>
      <c r="L10" s="25"/>
      <c r="M10" s="18">
        <f>ROUND(G10/92548,0)</f>
        <v>0</v>
      </c>
      <c r="O10" s="4">
        <f>O7-N7</f>
        <v>48</v>
      </c>
      <c r="V10" s="2">
        <v>113</v>
      </c>
      <c r="W10" s="2">
        <v>39</v>
      </c>
      <c r="AD10" s="15">
        <f>AE10/AF10</f>
        <v>0.95744680851063835</v>
      </c>
      <c r="AE10" s="17">
        <f>AF5+AF4+AF3</f>
        <v>45</v>
      </c>
      <c r="AF10" s="14">
        <f>SUM(AF2:AF7)</f>
        <v>47</v>
      </c>
      <c r="AG10" s="15">
        <f>AG6/AG7</f>
        <v>1</v>
      </c>
      <c r="AH10" s="15">
        <f>AH6/AH7</f>
        <v>1</v>
      </c>
      <c r="AI10" s="15">
        <f>AI6/AI7</f>
        <v>1</v>
      </c>
      <c r="AJ10" s="15"/>
    </row>
    <row r="11" spans="1:39" ht="20.25" customHeight="1" x14ac:dyDescent="0.25">
      <c r="A11" s="117" t="s">
        <v>12</v>
      </c>
      <c r="B11" s="116" t="s">
        <v>407</v>
      </c>
      <c r="C11" s="116" t="s">
        <v>2</v>
      </c>
      <c r="D11" s="119" t="s">
        <v>3</v>
      </c>
      <c r="E11" s="117" t="s">
        <v>9</v>
      </c>
      <c r="F11" s="117"/>
      <c r="G11" s="117"/>
      <c r="H11" s="117" t="s">
        <v>4</v>
      </c>
      <c r="I11" s="117" t="s">
        <v>5</v>
      </c>
      <c r="J11" s="10">
        <f>J10-H7</f>
        <v>910314.47000010312</v>
      </c>
      <c r="K11" s="10"/>
      <c r="L11" s="10"/>
      <c r="M11" s="10"/>
      <c r="N11" s="116" t="s">
        <v>18</v>
      </c>
      <c r="O11" s="116" t="s">
        <v>19</v>
      </c>
      <c r="AA11" s="2" t="s">
        <v>56</v>
      </c>
      <c r="AD11" s="114" t="s">
        <v>3</v>
      </c>
      <c r="AE11" s="114" t="s">
        <v>28</v>
      </c>
      <c r="AF11" s="114" t="s">
        <v>29</v>
      </c>
      <c r="AG11" s="114" t="s">
        <v>57</v>
      </c>
      <c r="AH11" s="114" t="s">
        <v>59</v>
      </c>
      <c r="AI11" s="114" t="s">
        <v>60</v>
      </c>
      <c r="AJ11" s="12"/>
      <c r="AK11" s="12"/>
    </row>
    <row r="12" spans="1:39" ht="25.5" customHeight="1" x14ac:dyDescent="0.25">
      <c r="A12" s="117"/>
      <c r="B12" s="116"/>
      <c r="C12" s="118"/>
      <c r="D12" s="120"/>
      <c r="E12" s="6" t="s">
        <v>6</v>
      </c>
      <c r="F12" s="6" t="s">
        <v>7</v>
      </c>
      <c r="G12" s="7" t="s">
        <v>8</v>
      </c>
      <c r="H12" s="121"/>
      <c r="I12" s="121"/>
      <c r="L12" s="2" t="s">
        <v>360</v>
      </c>
      <c r="M12" s="2" t="s">
        <v>361</v>
      </c>
      <c r="N12" s="118"/>
      <c r="O12" s="118"/>
      <c r="U12" s="2" t="s">
        <v>313</v>
      </c>
      <c r="AA12" s="2" t="s">
        <v>55</v>
      </c>
      <c r="AD12" s="115"/>
      <c r="AE12" s="115"/>
      <c r="AF12" s="115"/>
      <c r="AG12" s="115"/>
      <c r="AH12" s="115"/>
      <c r="AI12" s="115"/>
      <c r="AJ12" s="12"/>
      <c r="AK12" s="12"/>
    </row>
    <row r="13" spans="1:39" x14ac:dyDescent="0.25">
      <c r="A13" s="116" t="s">
        <v>366</v>
      </c>
      <c r="B13" s="117"/>
      <c r="C13" s="117"/>
      <c r="D13" s="117"/>
      <c r="E13" s="117"/>
      <c r="F13" s="117"/>
      <c r="G13" s="117"/>
      <c r="H13" s="117"/>
      <c r="I13" s="117"/>
      <c r="N13" s="8" t="s">
        <v>20</v>
      </c>
      <c r="O13" s="8" t="s">
        <v>20</v>
      </c>
      <c r="P13" s="93"/>
      <c r="T13" s="2" t="str">
        <f>IF(A13&lt;&gt;0,"Imprimir","")</f>
        <v>Imprimir</v>
      </c>
      <c r="Y13" s="18"/>
      <c r="Z13" s="19" t="str">
        <f>IF(N13="","","CAP")</f>
        <v>CAP</v>
      </c>
      <c r="AA13" s="5"/>
      <c r="AB13" s="5"/>
    </row>
    <row r="14" spans="1:39" s="26" customFormat="1" ht="60" customHeight="1" x14ac:dyDescent="0.25">
      <c r="A14" s="66">
        <v>1</v>
      </c>
      <c r="B14" s="85">
        <v>37253</v>
      </c>
      <c r="C14" s="21" t="s">
        <v>368</v>
      </c>
      <c r="D14" s="22">
        <v>744781.07</v>
      </c>
      <c r="E14" s="23" t="s">
        <v>10</v>
      </c>
      <c r="F14" s="23" t="s">
        <v>11</v>
      </c>
      <c r="G14" s="75" t="s">
        <v>465</v>
      </c>
      <c r="H14" s="89" t="str">
        <f>J14&amp;"
AULA (S)"</f>
        <v>1
AULA (S)</v>
      </c>
      <c r="I14" s="25">
        <f t="shared" ref="I14:I34" si="0">K14</f>
        <v>92</v>
      </c>
      <c r="J14" s="88">
        <v>1</v>
      </c>
      <c r="K14" s="26">
        <v>92</v>
      </c>
      <c r="L14" s="26">
        <v>21.269598780921601</v>
      </c>
      <c r="M14" s="26">
        <v>-101.135889326868</v>
      </c>
      <c r="N14" s="27">
        <v>44623</v>
      </c>
      <c r="O14" s="28" t="s">
        <v>22</v>
      </c>
      <c r="P14" s="93"/>
      <c r="Q14" s="104"/>
      <c r="R14" s="26" t="str">
        <f t="shared" ref="R14:R76" si="1">IF(I14&lt;&gt;0,"Capturado","")</f>
        <v>Capturado</v>
      </c>
      <c r="S14" s="18" t="s">
        <v>315</v>
      </c>
      <c r="T14" s="2" t="str">
        <f t="shared" ref="T14:T77" si="2">IF(C14&lt;&gt;0,"Imprimir","")</f>
        <v>Imprimir</v>
      </c>
      <c r="U14" s="2" t="s">
        <v>313</v>
      </c>
      <c r="V14" s="2"/>
      <c r="W14" s="63"/>
      <c r="X14" s="18" t="s">
        <v>14</v>
      </c>
      <c r="Y14" s="18" t="s">
        <v>14</v>
      </c>
      <c r="Z14" s="18" t="str">
        <f>IF(N14="","","CAP")</f>
        <v>CAP</v>
      </c>
      <c r="AA14" s="18" t="str">
        <f>CONCATENATE($AA$11,A14,$AA$12,B14)</f>
        <v>. 1 - 37253</v>
      </c>
      <c r="AB14" s="18"/>
      <c r="AD14" s="22">
        <v>1836.71</v>
      </c>
      <c r="AE14" s="29" t="str">
        <f>IF(D14&gt;0,IF(D14=AD14,"Sin Cambio","Cambió"),"")</f>
        <v>Cambió</v>
      </c>
      <c r="AF14" s="30" t="s">
        <v>30</v>
      </c>
      <c r="AG14" s="29" t="s">
        <v>32</v>
      </c>
      <c r="AH14" s="29" t="s">
        <v>32</v>
      </c>
      <c r="AI14" s="11" t="s">
        <v>62</v>
      </c>
      <c r="AJ14" s="31"/>
      <c r="AK14" s="31"/>
      <c r="AM14" s="26" t="s">
        <v>13</v>
      </c>
    </row>
    <row r="15" spans="1:39" s="26" customFormat="1" ht="60" customHeight="1" x14ac:dyDescent="0.25">
      <c r="A15" s="66">
        <v>2</v>
      </c>
      <c r="B15" s="85">
        <v>38668</v>
      </c>
      <c r="C15" s="21" t="s">
        <v>381</v>
      </c>
      <c r="D15" s="22">
        <v>1988173.57</v>
      </c>
      <c r="E15" s="23" t="s">
        <v>10</v>
      </c>
      <c r="F15" s="23" t="s">
        <v>11</v>
      </c>
      <c r="G15" s="65" t="s">
        <v>348</v>
      </c>
      <c r="H15" s="89" t="str">
        <f>J15&amp;"
METROS LINEALES"</f>
        <v>768
METROS LINEALES</v>
      </c>
      <c r="I15" s="25">
        <f t="shared" si="0"/>
        <v>255</v>
      </c>
      <c r="J15" s="88">
        <v>768</v>
      </c>
      <c r="K15" s="26">
        <v>255</v>
      </c>
      <c r="L15" s="26">
        <v>21.734888242656101</v>
      </c>
      <c r="M15" s="26">
        <v>-101.04967318470401</v>
      </c>
      <c r="N15" s="27">
        <v>44623</v>
      </c>
      <c r="O15" s="28" t="s">
        <v>22</v>
      </c>
      <c r="P15" s="93"/>
      <c r="Q15" s="106"/>
      <c r="R15" s="26" t="str">
        <f t="shared" si="1"/>
        <v>Capturado</v>
      </c>
      <c r="S15" s="18" t="s">
        <v>315</v>
      </c>
      <c r="T15" s="2" t="str">
        <f t="shared" si="2"/>
        <v>Imprimir</v>
      </c>
      <c r="U15" s="2" t="s">
        <v>313</v>
      </c>
      <c r="V15" s="2"/>
      <c r="W15" s="63"/>
      <c r="X15" s="18" t="s">
        <v>14</v>
      </c>
      <c r="Y15" s="18" t="s">
        <v>14</v>
      </c>
      <c r="Z15" s="18" t="str">
        <f t="shared" ref="Z15:Z60" si="3">IF(N15="","","CAP")</f>
        <v>CAP</v>
      </c>
      <c r="AA15" s="18" t="str">
        <f t="shared" ref="AA15:AA60" si="4">CONCATENATE($AA$11,A15,$AA$12,B15)</f>
        <v>. 2 - 38668</v>
      </c>
      <c r="AB15" s="18"/>
      <c r="AD15" s="22">
        <v>5786.03</v>
      </c>
      <c r="AE15" s="29" t="str">
        <f t="shared" ref="AE15:AE60" si="5">IF(D15&gt;0,IF(D15=AD15,"Sin Cambio","Cambió"),"")</f>
        <v>Cambió</v>
      </c>
      <c r="AF15" s="30" t="s">
        <v>36</v>
      </c>
      <c r="AG15" s="29" t="s">
        <v>32</v>
      </c>
      <c r="AH15" s="29" t="s">
        <v>32</v>
      </c>
      <c r="AI15" s="11" t="s">
        <v>62</v>
      </c>
      <c r="AJ15" s="31"/>
      <c r="AK15" s="31"/>
    </row>
    <row r="16" spans="1:39" s="26" customFormat="1" ht="76.5" customHeight="1" x14ac:dyDescent="0.25">
      <c r="A16" s="91">
        <v>3</v>
      </c>
      <c r="B16" s="85">
        <v>41804</v>
      </c>
      <c r="C16" s="21" t="s">
        <v>372</v>
      </c>
      <c r="D16" s="22">
        <v>2355392.38</v>
      </c>
      <c r="E16" s="23" t="s">
        <v>10</v>
      </c>
      <c r="F16" s="23" t="s">
        <v>11</v>
      </c>
      <c r="G16" s="75" t="s">
        <v>345</v>
      </c>
      <c r="H16" s="89" t="str">
        <f>J16&amp;"
AULA (S)"</f>
        <v>5
AULA (S)</v>
      </c>
      <c r="I16" s="25">
        <f>K16</f>
        <v>92</v>
      </c>
      <c r="J16" s="88">
        <v>5</v>
      </c>
      <c r="K16" s="26">
        <v>92</v>
      </c>
      <c r="L16" s="26">
        <v>21.479286135536501</v>
      </c>
      <c r="M16" s="26">
        <v>-101.215931272362</v>
      </c>
      <c r="N16" s="27">
        <v>44623</v>
      </c>
      <c r="O16" s="28" t="s">
        <v>22</v>
      </c>
      <c r="P16" s="93"/>
      <c r="Q16" s="107"/>
      <c r="R16" s="26" t="str">
        <f t="shared" si="1"/>
        <v>Capturado</v>
      </c>
      <c r="S16" s="18" t="s">
        <v>315</v>
      </c>
      <c r="T16" s="2" t="str">
        <f t="shared" si="2"/>
        <v>Imprimir</v>
      </c>
      <c r="U16" s="2" t="s">
        <v>313</v>
      </c>
      <c r="V16" s="2"/>
      <c r="W16" s="63"/>
      <c r="X16" s="18" t="s">
        <v>14</v>
      </c>
      <c r="Y16" s="18" t="s">
        <v>14</v>
      </c>
      <c r="Z16" s="18" t="str">
        <f t="shared" si="3"/>
        <v>CAP</v>
      </c>
      <c r="AA16" s="18" t="str">
        <f t="shared" si="4"/>
        <v>. 3 - 41804</v>
      </c>
      <c r="AB16" s="18"/>
      <c r="AC16" s="32">
        <f>D16/5</f>
        <v>471078.47599999997</v>
      </c>
      <c r="AD16" s="22">
        <v>19623.349999999999</v>
      </c>
      <c r="AE16" s="29" t="str">
        <f t="shared" si="5"/>
        <v>Cambió</v>
      </c>
      <c r="AF16" s="30" t="s">
        <v>30</v>
      </c>
      <c r="AG16" s="29" t="s">
        <v>32</v>
      </c>
      <c r="AH16" s="29" t="s">
        <v>32</v>
      </c>
      <c r="AI16" s="11" t="s">
        <v>62</v>
      </c>
      <c r="AJ16" s="31"/>
      <c r="AK16" s="31"/>
    </row>
    <row r="17" spans="1:37" s="26" customFormat="1" ht="60" customHeight="1" x14ac:dyDescent="0.25">
      <c r="A17" s="91">
        <v>4</v>
      </c>
      <c r="B17" s="85">
        <v>41955</v>
      </c>
      <c r="C17" s="21" t="s">
        <v>375</v>
      </c>
      <c r="D17" s="22">
        <v>1627866.46</v>
      </c>
      <c r="E17" s="23" t="s">
        <v>10</v>
      </c>
      <c r="F17" s="23" t="s">
        <v>11</v>
      </c>
      <c r="G17" s="65" t="s">
        <v>778</v>
      </c>
      <c r="H17" s="89" t="str">
        <f>J17&amp;"
METROS LINEALES"</f>
        <v>1789
METROS LINEALES</v>
      </c>
      <c r="I17" s="25">
        <f t="shared" si="0"/>
        <v>78</v>
      </c>
      <c r="J17" s="88">
        <v>1789</v>
      </c>
      <c r="K17" s="26">
        <v>78</v>
      </c>
      <c r="L17" s="26">
        <v>21.295634698681699</v>
      </c>
      <c r="M17" s="26">
        <v>-101.242667248641</v>
      </c>
      <c r="N17" s="27">
        <v>44624</v>
      </c>
      <c r="O17" s="28" t="s">
        <v>22</v>
      </c>
      <c r="P17" s="93"/>
      <c r="Q17" s="107"/>
      <c r="R17" s="26" t="str">
        <f t="shared" si="1"/>
        <v>Capturado</v>
      </c>
      <c r="S17" s="18" t="s">
        <v>315</v>
      </c>
      <c r="T17" s="2" t="str">
        <f t="shared" si="2"/>
        <v>Imprimir</v>
      </c>
      <c r="U17" s="2" t="s">
        <v>313</v>
      </c>
      <c r="V17" s="2"/>
      <c r="W17" s="63"/>
      <c r="X17" s="33" t="s">
        <v>14</v>
      </c>
      <c r="Y17" s="18" t="s">
        <v>14</v>
      </c>
      <c r="Z17" s="34" t="str">
        <f t="shared" si="3"/>
        <v>CAP</v>
      </c>
      <c r="AA17" s="18" t="str">
        <f t="shared" si="4"/>
        <v>. 4 - 41955</v>
      </c>
      <c r="AB17" s="18"/>
      <c r="AC17" s="35">
        <f>D17/6</f>
        <v>271311.07666666666</v>
      </c>
      <c r="AD17" s="22">
        <v>22527.83</v>
      </c>
      <c r="AE17" s="29" t="str">
        <f t="shared" si="5"/>
        <v>Cambió</v>
      </c>
      <c r="AF17" s="30" t="s">
        <v>30</v>
      </c>
      <c r="AG17" s="29" t="s">
        <v>32</v>
      </c>
      <c r="AH17" s="29" t="s">
        <v>32</v>
      </c>
      <c r="AI17" s="11" t="s">
        <v>62</v>
      </c>
      <c r="AJ17" s="31"/>
      <c r="AK17" s="31"/>
    </row>
    <row r="18" spans="1:37" s="26" customFormat="1" ht="90" customHeight="1" x14ac:dyDescent="0.25">
      <c r="A18" s="91">
        <v>5</v>
      </c>
      <c r="B18" s="85">
        <v>42145</v>
      </c>
      <c r="C18" s="21" t="s">
        <v>396</v>
      </c>
      <c r="D18" s="22">
        <v>2988632.65</v>
      </c>
      <c r="E18" s="23" t="s">
        <v>10</v>
      </c>
      <c r="F18" s="23" t="s">
        <v>11</v>
      </c>
      <c r="G18" s="65" t="s">
        <v>365</v>
      </c>
      <c r="H18" s="89" t="str">
        <f>J18&amp;"
METROS LINEALES"</f>
        <v>230
METROS LINEALES</v>
      </c>
      <c r="I18" s="25">
        <f t="shared" ref="I18" si="6">K18</f>
        <v>4101</v>
      </c>
      <c r="J18" s="88">
        <v>230</v>
      </c>
      <c r="K18" s="26">
        <v>4101</v>
      </c>
      <c r="L18" s="26">
        <v>21.603380999998802</v>
      </c>
      <c r="M18" s="26">
        <v>-101.220697999994</v>
      </c>
      <c r="N18" s="27">
        <v>44624</v>
      </c>
      <c r="O18" s="28" t="s">
        <v>22</v>
      </c>
      <c r="P18" s="93"/>
      <c r="Q18" s="109"/>
      <c r="R18" s="26" t="str">
        <f t="shared" si="1"/>
        <v>Capturado</v>
      </c>
      <c r="S18" s="18" t="s">
        <v>315</v>
      </c>
      <c r="T18" s="2" t="str">
        <f t="shared" si="2"/>
        <v>Imprimir</v>
      </c>
      <c r="U18" s="2" t="s">
        <v>313</v>
      </c>
      <c r="V18" s="2"/>
      <c r="W18" s="63"/>
      <c r="X18" s="18" t="s">
        <v>14</v>
      </c>
      <c r="Y18" s="18" t="s">
        <v>14</v>
      </c>
      <c r="Z18" s="18" t="str">
        <f t="shared" si="3"/>
        <v>CAP</v>
      </c>
      <c r="AA18" s="18" t="str">
        <f t="shared" si="4"/>
        <v>. 5 - 42145</v>
      </c>
      <c r="AB18" s="18"/>
      <c r="AD18" s="22">
        <v>213408.37</v>
      </c>
      <c r="AE18" s="29" t="str">
        <f t="shared" si="5"/>
        <v>Cambió</v>
      </c>
      <c r="AF18" s="30" t="s">
        <v>30</v>
      </c>
      <c r="AG18" s="29" t="s">
        <v>32</v>
      </c>
      <c r="AH18" s="29" t="s">
        <v>32</v>
      </c>
      <c r="AI18" s="11" t="s">
        <v>62</v>
      </c>
      <c r="AJ18" s="31"/>
      <c r="AK18" s="31"/>
    </row>
    <row r="19" spans="1:37" s="26" customFormat="1" ht="93.75" customHeight="1" x14ac:dyDescent="0.25">
      <c r="A19" s="91">
        <v>6</v>
      </c>
      <c r="B19" s="85">
        <v>42669</v>
      </c>
      <c r="C19" s="21" t="s">
        <v>415</v>
      </c>
      <c r="D19" s="22">
        <v>4131405.08</v>
      </c>
      <c r="E19" s="23" t="s">
        <v>10</v>
      </c>
      <c r="F19" s="23" t="s">
        <v>11</v>
      </c>
      <c r="G19" s="65" t="s">
        <v>467</v>
      </c>
      <c r="H19" s="89" t="str">
        <f>J19&amp;"
METROS LINEALES"</f>
        <v>9252.79
METROS LINEALES</v>
      </c>
      <c r="I19" s="25">
        <f t="shared" ref="I19" si="7">K19</f>
        <v>176</v>
      </c>
      <c r="J19" s="88">
        <v>9252.7900000000009</v>
      </c>
      <c r="K19" s="26">
        <v>176</v>
      </c>
      <c r="L19" s="26">
        <v>21.3930720374982</v>
      </c>
      <c r="M19" s="26">
        <v>-101.418901888254</v>
      </c>
      <c r="N19" s="27">
        <v>44624</v>
      </c>
      <c r="O19" s="28" t="s">
        <v>22</v>
      </c>
      <c r="P19" s="93"/>
      <c r="Q19" s="107"/>
      <c r="R19" s="26" t="str">
        <f t="shared" si="1"/>
        <v>Capturado</v>
      </c>
      <c r="S19" s="18" t="s">
        <v>315</v>
      </c>
      <c r="T19" s="2" t="str">
        <f t="shared" si="2"/>
        <v>Imprimir</v>
      </c>
      <c r="U19" s="2" t="s">
        <v>313</v>
      </c>
      <c r="V19" s="2"/>
      <c r="W19" s="63"/>
      <c r="X19" s="18" t="s">
        <v>14</v>
      </c>
      <c r="Y19" s="18" t="s">
        <v>14</v>
      </c>
      <c r="Z19" s="18" t="str">
        <f t="shared" si="3"/>
        <v>CAP</v>
      </c>
      <c r="AA19" s="18" t="str">
        <f t="shared" si="4"/>
        <v>. 6 - 42669</v>
      </c>
      <c r="AB19" s="18"/>
      <c r="AD19" s="22">
        <v>16794.53</v>
      </c>
      <c r="AE19" s="29" t="str">
        <f t="shared" si="5"/>
        <v>Cambió</v>
      </c>
      <c r="AF19" s="30" t="s">
        <v>35</v>
      </c>
      <c r="AG19" s="29" t="s">
        <v>32</v>
      </c>
      <c r="AH19" s="29" t="s">
        <v>32</v>
      </c>
      <c r="AI19" s="11" t="s">
        <v>62</v>
      </c>
      <c r="AJ19" s="31"/>
      <c r="AK19" s="31"/>
    </row>
    <row r="20" spans="1:37" s="26" customFormat="1" ht="105" customHeight="1" x14ac:dyDescent="0.25">
      <c r="A20" s="91">
        <v>7</v>
      </c>
      <c r="B20" s="85">
        <v>42847</v>
      </c>
      <c r="C20" s="21" t="s">
        <v>416</v>
      </c>
      <c r="D20" s="22">
        <v>2805347.19</v>
      </c>
      <c r="E20" s="23" t="s">
        <v>10</v>
      </c>
      <c r="F20" s="23" t="s">
        <v>11</v>
      </c>
      <c r="G20" s="65" t="s">
        <v>11</v>
      </c>
      <c r="H20" s="89" t="str">
        <f>J20&amp;"
METROS CUADRADOS"</f>
        <v>2245.09
METROS CUADRADOS</v>
      </c>
      <c r="I20" s="25">
        <f t="shared" ref="I20:I22" si="8">K20</f>
        <v>60</v>
      </c>
      <c r="J20" s="88">
        <v>2245.09</v>
      </c>
      <c r="K20" s="26">
        <v>60</v>
      </c>
      <c r="L20" s="26">
        <v>21.558878993758398</v>
      </c>
      <c r="M20" s="26">
        <v>-101.222582143324</v>
      </c>
      <c r="N20" s="27">
        <v>44624</v>
      </c>
      <c r="O20" s="28" t="s">
        <v>22</v>
      </c>
      <c r="P20" s="93"/>
      <c r="Q20" s="110"/>
      <c r="R20" s="26" t="str">
        <f t="shared" si="1"/>
        <v>Capturado</v>
      </c>
      <c r="S20" s="18" t="s">
        <v>315</v>
      </c>
      <c r="T20" s="2" t="str">
        <f t="shared" si="2"/>
        <v>Imprimir</v>
      </c>
      <c r="U20" s="2" t="s">
        <v>313</v>
      </c>
      <c r="V20" s="2"/>
      <c r="W20" s="63"/>
      <c r="X20" s="18" t="s">
        <v>14</v>
      </c>
      <c r="Y20" s="18" t="s">
        <v>14</v>
      </c>
      <c r="Z20" s="18" t="str">
        <f t="shared" si="3"/>
        <v>CAP</v>
      </c>
      <c r="AA20" s="18" t="str">
        <f t="shared" si="4"/>
        <v>. 7 - 42847</v>
      </c>
      <c r="AB20" s="18"/>
      <c r="AD20" s="22">
        <v>99282.8</v>
      </c>
      <c r="AE20" s="29" t="str">
        <f t="shared" si="5"/>
        <v>Cambió</v>
      </c>
      <c r="AF20" s="30" t="s">
        <v>35</v>
      </c>
      <c r="AG20" s="29" t="s">
        <v>32</v>
      </c>
      <c r="AH20" s="29" t="s">
        <v>32</v>
      </c>
      <c r="AI20" s="11" t="s">
        <v>62</v>
      </c>
      <c r="AJ20" s="31"/>
      <c r="AK20" s="31"/>
    </row>
    <row r="21" spans="1:37" s="26" customFormat="1" ht="81.75" customHeight="1" x14ac:dyDescent="0.25">
      <c r="A21" s="91">
        <v>8</v>
      </c>
      <c r="B21" s="85">
        <v>43912</v>
      </c>
      <c r="C21" s="21" t="s">
        <v>374</v>
      </c>
      <c r="D21" s="22">
        <v>1683612.61</v>
      </c>
      <c r="E21" s="23" t="s">
        <v>10</v>
      </c>
      <c r="F21" s="23" t="s">
        <v>11</v>
      </c>
      <c r="G21" s="65" t="s">
        <v>466</v>
      </c>
      <c r="H21" s="89" t="str">
        <f>J21&amp;"
METROS CUADRADOS"</f>
        <v>588.67
METROS CUADRADOS</v>
      </c>
      <c r="I21" s="25">
        <f t="shared" si="8"/>
        <v>73</v>
      </c>
      <c r="J21" s="88">
        <v>588.66999999999996</v>
      </c>
      <c r="K21" s="26">
        <v>73</v>
      </c>
      <c r="L21" s="26">
        <v>21.3423055555545</v>
      </c>
      <c r="M21" s="26">
        <v>-101.47352777777201</v>
      </c>
      <c r="N21" s="27">
        <v>44624</v>
      </c>
      <c r="O21" s="28" t="s">
        <v>22</v>
      </c>
      <c r="P21" s="93"/>
      <c r="Q21" s="103"/>
      <c r="R21" s="26" t="str">
        <f t="shared" si="1"/>
        <v>Capturado</v>
      </c>
      <c r="S21" s="18" t="s">
        <v>315</v>
      </c>
      <c r="T21" s="2" t="str">
        <f t="shared" si="2"/>
        <v>Imprimir</v>
      </c>
      <c r="U21" s="2" t="s">
        <v>313</v>
      </c>
      <c r="V21" s="2"/>
      <c r="W21" s="63"/>
      <c r="X21" s="18" t="s">
        <v>14</v>
      </c>
      <c r="Y21" s="18" t="s">
        <v>14</v>
      </c>
      <c r="Z21" s="18" t="str">
        <f t="shared" si="3"/>
        <v>CAP</v>
      </c>
      <c r="AA21" s="18" t="str">
        <f t="shared" si="4"/>
        <v>. 8 - 43912</v>
      </c>
      <c r="AB21" s="18"/>
      <c r="AD21" s="22">
        <v>44306.69</v>
      </c>
      <c r="AE21" s="29" t="str">
        <f t="shared" si="5"/>
        <v>Cambió</v>
      </c>
      <c r="AF21" s="30" t="s">
        <v>30</v>
      </c>
      <c r="AG21" s="29" t="s">
        <v>32</v>
      </c>
      <c r="AH21" s="29" t="s">
        <v>32</v>
      </c>
      <c r="AI21" s="11" t="s">
        <v>62</v>
      </c>
      <c r="AJ21" s="31"/>
      <c r="AK21" s="31"/>
    </row>
    <row r="22" spans="1:37" s="26" customFormat="1" ht="75" customHeight="1" x14ac:dyDescent="0.25">
      <c r="A22" s="91">
        <v>9</v>
      </c>
      <c r="B22" s="85">
        <v>44203</v>
      </c>
      <c r="C22" s="21" t="s">
        <v>382</v>
      </c>
      <c r="D22" s="22">
        <v>6717962.9100000001</v>
      </c>
      <c r="E22" s="23" t="s">
        <v>10</v>
      </c>
      <c r="F22" s="23" t="s">
        <v>11</v>
      </c>
      <c r="G22" s="75" t="s">
        <v>37</v>
      </c>
      <c r="H22" s="89" t="str">
        <f>J22&amp;"
PLANTA DE TRATAMIENTO"</f>
        <v>1
PLANTA DE TRATAMIENTO</v>
      </c>
      <c r="I22" s="25">
        <f t="shared" si="8"/>
        <v>912</v>
      </c>
      <c r="J22" s="88">
        <v>1</v>
      </c>
      <c r="K22" s="26">
        <v>912</v>
      </c>
      <c r="L22" s="26">
        <v>21.344444444443301</v>
      </c>
      <c r="M22" s="26">
        <v>-101.498361111105</v>
      </c>
      <c r="N22" s="27">
        <v>44624</v>
      </c>
      <c r="O22" s="28" t="s">
        <v>22</v>
      </c>
      <c r="P22" s="93"/>
      <c r="Q22" s="110"/>
      <c r="R22" s="26" t="str">
        <f t="shared" si="1"/>
        <v>Capturado</v>
      </c>
      <c r="S22" s="18" t="s">
        <v>315</v>
      </c>
      <c r="T22" s="2" t="str">
        <f t="shared" si="2"/>
        <v>Imprimir</v>
      </c>
      <c r="U22" s="2" t="s">
        <v>313</v>
      </c>
      <c r="V22" s="2"/>
      <c r="W22" s="63"/>
      <c r="X22" s="18" t="s">
        <v>14</v>
      </c>
      <c r="Y22" s="18" t="s">
        <v>14</v>
      </c>
      <c r="Z22" s="18" t="str">
        <f t="shared" si="3"/>
        <v>CAP</v>
      </c>
      <c r="AA22" s="18" t="str">
        <f t="shared" si="4"/>
        <v>. 9 - 44203</v>
      </c>
      <c r="AB22" s="18"/>
      <c r="AD22" s="22">
        <v>196630.26</v>
      </c>
      <c r="AE22" s="29" t="str">
        <f t="shared" si="5"/>
        <v>Cambió</v>
      </c>
      <c r="AF22" s="30" t="s">
        <v>35</v>
      </c>
      <c r="AG22" s="29" t="s">
        <v>32</v>
      </c>
      <c r="AH22" s="29" t="s">
        <v>32</v>
      </c>
      <c r="AI22" s="11" t="s">
        <v>62</v>
      </c>
      <c r="AJ22" s="31"/>
      <c r="AK22" s="31"/>
    </row>
    <row r="23" spans="1:37" s="26" customFormat="1" ht="75.75" customHeight="1" x14ac:dyDescent="0.25">
      <c r="A23" s="91">
        <v>10</v>
      </c>
      <c r="B23" s="85">
        <v>45000</v>
      </c>
      <c r="C23" s="21" t="s">
        <v>378</v>
      </c>
      <c r="D23" s="22">
        <v>5663691.1100000003</v>
      </c>
      <c r="E23" s="23" t="s">
        <v>10</v>
      </c>
      <c r="F23" s="23" t="s">
        <v>11</v>
      </c>
      <c r="G23" s="75" t="s">
        <v>312</v>
      </c>
      <c r="H23" s="89" t="str">
        <f>J23&amp;"
METROS LINEALES"</f>
        <v>3592.21
METROS LINEALES</v>
      </c>
      <c r="I23" s="25">
        <f t="shared" ref="I23:I26" si="9">K23</f>
        <v>1214</v>
      </c>
      <c r="J23" s="88">
        <v>3592.21</v>
      </c>
      <c r="K23" s="26">
        <v>1214</v>
      </c>
      <c r="L23" s="26">
        <v>21.317027777776701</v>
      </c>
      <c r="M23" s="26">
        <v>-101.432777777772</v>
      </c>
      <c r="N23" s="27">
        <v>44624</v>
      </c>
      <c r="O23" s="28" t="s">
        <v>22</v>
      </c>
      <c r="P23" s="93"/>
      <c r="Q23" s="107"/>
      <c r="R23" s="26" t="str">
        <f t="shared" si="1"/>
        <v>Capturado</v>
      </c>
      <c r="S23" s="18" t="s">
        <v>315</v>
      </c>
      <c r="T23" s="2" t="str">
        <f t="shared" si="2"/>
        <v>Imprimir</v>
      </c>
      <c r="U23" s="2" t="s">
        <v>313</v>
      </c>
      <c r="V23" s="2"/>
      <c r="W23" s="63"/>
      <c r="X23" s="18" t="s">
        <v>14</v>
      </c>
      <c r="Y23" s="18" t="s">
        <v>14</v>
      </c>
      <c r="Z23" s="18" t="str">
        <f t="shared" si="3"/>
        <v>CAP</v>
      </c>
      <c r="AA23" s="18" t="str">
        <f t="shared" si="4"/>
        <v>. 10 - 45000</v>
      </c>
      <c r="AB23" s="18"/>
      <c r="AD23" s="22">
        <v>225917.51</v>
      </c>
      <c r="AE23" s="29" t="str">
        <f t="shared" si="5"/>
        <v>Cambió</v>
      </c>
      <c r="AF23" s="30" t="s">
        <v>30</v>
      </c>
      <c r="AG23" s="29" t="s">
        <v>32</v>
      </c>
      <c r="AH23" s="29" t="s">
        <v>32</v>
      </c>
      <c r="AI23" s="11" t="s">
        <v>62</v>
      </c>
      <c r="AJ23" s="31"/>
      <c r="AK23" s="31"/>
    </row>
    <row r="24" spans="1:37" s="26" customFormat="1" ht="78.75" customHeight="1" x14ac:dyDescent="0.25">
      <c r="A24" s="91">
        <v>11</v>
      </c>
      <c r="B24" s="85">
        <v>45801</v>
      </c>
      <c r="C24" s="21" t="s">
        <v>393</v>
      </c>
      <c r="D24" s="22">
        <v>4000000</v>
      </c>
      <c r="E24" s="23" t="s">
        <v>10</v>
      </c>
      <c r="F24" s="23" t="s">
        <v>11</v>
      </c>
      <c r="G24" s="75" t="s">
        <v>464</v>
      </c>
      <c r="H24" s="89" t="str">
        <f t="shared" ref="H24:H26" si="10">J24&amp;"
METROS LINEALES"</f>
        <v>390
METROS LINEALES</v>
      </c>
      <c r="I24" s="25">
        <f t="shared" si="9"/>
        <v>1496</v>
      </c>
      <c r="J24" s="88">
        <v>390</v>
      </c>
      <c r="K24" s="26">
        <v>1496</v>
      </c>
      <c r="L24" s="26">
        <v>21.424249153841401</v>
      </c>
      <c r="M24" s="26">
        <v>-101.192416272622</v>
      </c>
      <c r="N24" s="27">
        <v>44624</v>
      </c>
      <c r="O24" s="28" t="s">
        <v>22</v>
      </c>
      <c r="P24" s="93"/>
      <c r="Q24" s="109"/>
      <c r="R24" s="26" t="str">
        <f t="shared" si="1"/>
        <v>Capturado</v>
      </c>
      <c r="S24" s="18" t="s">
        <v>315</v>
      </c>
      <c r="T24" s="2" t="str">
        <f t="shared" si="2"/>
        <v>Imprimir</v>
      </c>
      <c r="U24" s="2" t="s">
        <v>313</v>
      </c>
      <c r="V24" s="2"/>
      <c r="W24" s="63"/>
      <c r="X24" s="18" t="s">
        <v>14</v>
      </c>
      <c r="Y24" s="18" t="s">
        <v>14</v>
      </c>
      <c r="Z24" s="36" t="str">
        <f t="shared" si="3"/>
        <v>CAP</v>
      </c>
      <c r="AA24" s="18" t="str">
        <f t="shared" si="4"/>
        <v>. 11 - 45801</v>
      </c>
      <c r="AB24" s="18"/>
      <c r="AD24" s="22">
        <v>116994.09</v>
      </c>
      <c r="AE24" s="29" t="str">
        <f t="shared" si="5"/>
        <v>Cambió</v>
      </c>
      <c r="AF24" s="30" t="s">
        <v>30</v>
      </c>
      <c r="AG24" s="29" t="s">
        <v>32</v>
      </c>
      <c r="AH24" s="29" t="s">
        <v>32</v>
      </c>
      <c r="AI24" s="11" t="s">
        <v>62</v>
      </c>
      <c r="AJ24" s="31"/>
      <c r="AK24" s="31"/>
    </row>
    <row r="25" spans="1:37" s="26" customFormat="1" ht="73.5" customHeight="1" x14ac:dyDescent="0.25">
      <c r="A25" s="91">
        <v>12</v>
      </c>
      <c r="B25" s="85">
        <v>46510</v>
      </c>
      <c r="C25" s="21" t="s">
        <v>395</v>
      </c>
      <c r="D25" s="22">
        <v>4000000</v>
      </c>
      <c r="E25" s="23" t="s">
        <v>10</v>
      </c>
      <c r="F25" s="23" t="s">
        <v>11</v>
      </c>
      <c r="G25" s="75" t="s">
        <v>43</v>
      </c>
      <c r="H25" s="89" t="str">
        <f t="shared" si="10"/>
        <v>425
METROS LINEALES</v>
      </c>
      <c r="I25" s="25">
        <f t="shared" si="9"/>
        <v>666</v>
      </c>
      <c r="J25" s="88">
        <v>425</v>
      </c>
      <c r="K25" s="26">
        <v>666</v>
      </c>
      <c r="L25" s="26">
        <v>21.357305559998899</v>
      </c>
      <c r="M25" s="26">
        <v>-101.40455555555</v>
      </c>
      <c r="N25" s="27">
        <v>44624</v>
      </c>
      <c r="O25" s="28" t="s">
        <v>22</v>
      </c>
      <c r="P25" s="93"/>
      <c r="Q25" s="109"/>
      <c r="R25" s="26" t="str">
        <f t="shared" si="1"/>
        <v>Capturado</v>
      </c>
      <c r="S25" s="18" t="s">
        <v>315</v>
      </c>
      <c r="T25" s="2" t="str">
        <f t="shared" si="2"/>
        <v>Imprimir</v>
      </c>
      <c r="U25" s="2" t="s">
        <v>313</v>
      </c>
      <c r="V25" s="2"/>
      <c r="W25" s="63"/>
      <c r="X25" s="18" t="s">
        <v>14</v>
      </c>
      <c r="Y25" s="18" t="s">
        <v>14</v>
      </c>
      <c r="Z25" s="18" t="str">
        <f t="shared" si="3"/>
        <v>CAP</v>
      </c>
      <c r="AA25" s="18" t="str">
        <f t="shared" si="4"/>
        <v>. 12 - 46510</v>
      </c>
      <c r="AB25" s="18"/>
      <c r="AD25" s="22">
        <v>27024.79</v>
      </c>
      <c r="AE25" s="29" t="str">
        <f t="shared" si="5"/>
        <v>Cambió</v>
      </c>
      <c r="AF25" s="30" t="s">
        <v>30</v>
      </c>
      <c r="AG25" s="29" t="s">
        <v>32</v>
      </c>
      <c r="AH25" s="29" t="s">
        <v>32</v>
      </c>
      <c r="AI25" s="11" t="s">
        <v>62</v>
      </c>
      <c r="AJ25" s="31"/>
      <c r="AK25" s="31"/>
    </row>
    <row r="26" spans="1:37" s="26" customFormat="1" ht="62.25" customHeight="1" x14ac:dyDescent="0.25">
      <c r="A26" s="91">
        <v>13</v>
      </c>
      <c r="B26" s="85">
        <v>46603</v>
      </c>
      <c r="C26" s="21" t="s">
        <v>394</v>
      </c>
      <c r="D26" s="22">
        <v>4000000</v>
      </c>
      <c r="E26" s="23" t="s">
        <v>10</v>
      </c>
      <c r="F26" s="23" t="s">
        <v>11</v>
      </c>
      <c r="G26" s="75" t="s">
        <v>342</v>
      </c>
      <c r="H26" s="89" t="str">
        <f t="shared" si="10"/>
        <v>326
METROS LINEALES</v>
      </c>
      <c r="I26" s="25">
        <f t="shared" si="9"/>
        <v>2321</v>
      </c>
      <c r="J26" s="88">
        <v>326</v>
      </c>
      <c r="K26" s="26">
        <v>2321</v>
      </c>
      <c r="L26" s="26">
        <v>21.358052296038199</v>
      </c>
      <c r="M26" s="26">
        <v>-101.173448891397</v>
      </c>
      <c r="N26" s="27">
        <v>44624</v>
      </c>
      <c r="O26" s="28" t="s">
        <v>22</v>
      </c>
      <c r="P26" s="93"/>
      <c r="Q26" s="109"/>
      <c r="R26" s="26" t="str">
        <f t="shared" si="1"/>
        <v>Capturado</v>
      </c>
      <c r="S26" s="18" t="s">
        <v>315</v>
      </c>
      <c r="T26" s="2" t="str">
        <f t="shared" si="2"/>
        <v>Imprimir</v>
      </c>
      <c r="U26" s="2" t="s">
        <v>313</v>
      </c>
      <c r="V26" s="2"/>
      <c r="W26" s="63"/>
      <c r="X26" s="18" t="s">
        <v>14</v>
      </c>
      <c r="Y26" s="18" t="s">
        <v>14</v>
      </c>
      <c r="Z26" s="18" t="str">
        <f t="shared" si="3"/>
        <v>CAP</v>
      </c>
      <c r="AA26" s="18" t="str">
        <f t="shared" si="4"/>
        <v>. 13 - 46603</v>
      </c>
      <c r="AB26" s="18"/>
      <c r="AD26" s="22">
        <v>48315.07</v>
      </c>
      <c r="AE26" s="29" t="str">
        <f t="shared" si="5"/>
        <v>Cambió</v>
      </c>
      <c r="AF26" s="30" t="s">
        <v>35</v>
      </c>
      <c r="AG26" s="29" t="s">
        <v>32</v>
      </c>
      <c r="AH26" s="29" t="s">
        <v>32</v>
      </c>
      <c r="AI26" s="11" t="s">
        <v>62</v>
      </c>
      <c r="AJ26" s="31"/>
      <c r="AK26" s="31"/>
    </row>
    <row r="27" spans="1:37" s="26" customFormat="1" ht="93.75" customHeight="1" x14ac:dyDescent="0.25">
      <c r="A27" s="91">
        <v>14</v>
      </c>
      <c r="B27" s="85">
        <v>47385</v>
      </c>
      <c r="C27" s="21" t="s">
        <v>370</v>
      </c>
      <c r="D27" s="22">
        <v>4000348.69</v>
      </c>
      <c r="E27" s="23" t="s">
        <v>10</v>
      </c>
      <c r="F27" s="23" t="s">
        <v>11</v>
      </c>
      <c r="G27" s="75" t="s">
        <v>11</v>
      </c>
      <c r="H27" s="89" t="str">
        <f>J27&amp;"
AULA (S)"</f>
        <v>17
AULA (S)</v>
      </c>
      <c r="I27" s="25">
        <f>K27</f>
        <v>947</v>
      </c>
      <c r="J27" s="88">
        <v>17</v>
      </c>
      <c r="K27" s="26">
        <v>947</v>
      </c>
      <c r="L27" s="26">
        <v>21.3599663533296</v>
      </c>
      <c r="M27" s="26">
        <v>-101.265358027502</v>
      </c>
      <c r="N27" s="27">
        <v>44624</v>
      </c>
      <c r="O27" s="28" t="s">
        <v>22</v>
      </c>
      <c r="P27" s="93"/>
      <c r="Q27" s="107"/>
      <c r="R27" s="26" t="str">
        <f t="shared" si="1"/>
        <v>Capturado</v>
      </c>
      <c r="S27" s="18" t="s">
        <v>315</v>
      </c>
      <c r="T27" s="2" t="str">
        <f t="shared" si="2"/>
        <v>Imprimir</v>
      </c>
      <c r="U27" s="2" t="s">
        <v>313</v>
      </c>
      <c r="V27" s="2"/>
      <c r="W27" s="63"/>
      <c r="X27" s="18" t="s">
        <v>14</v>
      </c>
      <c r="Y27" s="18" t="s">
        <v>14</v>
      </c>
      <c r="Z27" s="18" t="str">
        <f t="shared" si="3"/>
        <v>CAP</v>
      </c>
      <c r="AA27" s="18" t="str">
        <f t="shared" si="4"/>
        <v>. 14 - 47385</v>
      </c>
      <c r="AB27" s="18"/>
      <c r="AD27" s="22">
        <v>98805.04</v>
      </c>
      <c r="AE27" s="29" t="str">
        <f t="shared" si="5"/>
        <v>Cambió</v>
      </c>
      <c r="AF27" s="30" t="s">
        <v>35</v>
      </c>
      <c r="AG27" s="29" t="s">
        <v>32</v>
      </c>
      <c r="AH27" s="29" t="s">
        <v>32</v>
      </c>
      <c r="AI27" s="11" t="s">
        <v>62</v>
      </c>
      <c r="AJ27" s="31"/>
      <c r="AK27" s="31"/>
    </row>
    <row r="28" spans="1:37" s="26" customFormat="1" ht="88.5" customHeight="1" x14ac:dyDescent="0.25">
      <c r="A28" s="91">
        <v>15</v>
      </c>
      <c r="B28" s="85">
        <v>50064</v>
      </c>
      <c r="C28" s="21" t="s">
        <v>475</v>
      </c>
      <c r="D28" s="22">
        <v>1633465.95</v>
      </c>
      <c r="E28" s="23" t="s">
        <v>10</v>
      </c>
      <c r="F28" s="23" t="s">
        <v>11</v>
      </c>
      <c r="G28" s="75" t="s">
        <v>429</v>
      </c>
      <c r="H28" s="94" t="str">
        <f>J28&amp;"
 CUARTO (S) DORMITORIO"</f>
        <v>15
 CUARTO (S) DORMITORIO</v>
      </c>
      <c r="I28" s="25">
        <f t="shared" si="0"/>
        <v>86</v>
      </c>
      <c r="J28" s="88">
        <v>15</v>
      </c>
      <c r="K28" s="26">
        <v>86</v>
      </c>
      <c r="L28" s="26">
        <v>21.343190471889098</v>
      </c>
      <c r="M28" s="26">
        <v>-101.366703245127</v>
      </c>
      <c r="N28" s="27">
        <v>44684</v>
      </c>
      <c r="O28" s="28" t="s">
        <v>23</v>
      </c>
      <c r="P28" s="93"/>
      <c r="Q28" s="99"/>
      <c r="R28" s="26" t="str">
        <f t="shared" si="1"/>
        <v>Capturado</v>
      </c>
      <c r="S28" s="18" t="s">
        <v>315</v>
      </c>
      <c r="T28" s="2" t="str">
        <f t="shared" si="2"/>
        <v>Imprimir</v>
      </c>
      <c r="U28" s="2" t="s">
        <v>313</v>
      </c>
      <c r="V28" s="2"/>
      <c r="W28" s="63"/>
      <c r="X28" s="18" t="s">
        <v>14</v>
      </c>
      <c r="Y28" s="18" t="s">
        <v>14</v>
      </c>
      <c r="Z28" s="18" t="str">
        <f t="shared" si="3"/>
        <v>CAP</v>
      </c>
      <c r="AA28" s="18" t="str">
        <f t="shared" si="4"/>
        <v>. 15 - 50064</v>
      </c>
      <c r="AB28" s="18"/>
      <c r="AD28" s="22">
        <v>2199662.0099999998</v>
      </c>
      <c r="AE28" s="29" t="str">
        <f t="shared" si="5"/>
        <v>Cambió</v>
      </c>
      <c r="AF28" s="30" t="s">
        <v>30</v>
      </c>
      <c r="AG28" s="29" t="s">
        <v>32</v>
      </c>
      <c r="AH28" s="29" t="s">
        <v>32</v>
      </c>
      <c r="AI28" s="11" t="s">
        <v>62</v>
      </c>
      <c r="AJ28" s="31"/>
      <c r="AK28" s="31"/>
    </row>
    <row r="29" spans="1:37" s="26" customFormat="1" ht="79.5" customHeight="1" x14ac:dyDescent="0.25">
      <c r="A29" s="91">
        <v>16</v>
      </c>
      <c r="B29" s="85">
        <v>50952</v>
      </c>
      <c r="C29" s="21" t="s">
        <v>386</v>
      </c>
      <c r="D29" s="22">
        <v>128491.29</v>
      </c>
      <c r="E29" s="23" t="s">
        <v>10</v>
      </c>
      <c r="F29" s="23" t="s">
        <v>11</v>
      </c>
      <c r="G29" s="90" t="s">
        <v>11</v>
      </c>
      <c r="H29" s="89" t="str">
        <f>J29&amp;"
METROS CUADRADOS"</f>
        <v>36
METROS CUADRADOS</v>
      </c>
      <c r="I29" s="25">
        <f t="shared" si="0"/>
        <v>45</v>
      </c>
      <c r="J29" s="88">
        <v>36</v>
      </c>
      <c r="K29" s="26">
        <v>45</v>
      </c>
      <c r="L29" s="26">
        <v>21.350499999998899</v>
      </c>
      <c r="M29" s="26">
        <v>-101.41402777777201</v>
      </c>
      <c r="N29" s="27">
        <v>44747</v>
      </c>
      <c r="O29" s="28" t="s">
        <v>24</v>
      </c>
      <c r="P29" s="93"/>
      <c r="Q29" s="110"/>
      <c r="R29" s="26" t="str">
        <f t="shared" si="1"/>
        <v>Capturado</v>
      </c>
      <c r="S29" s="18" t="s">
        <v>315</v>
      </c>
      <c r="T29" s="2" t="str">
        <f t="shared" si="2"/>
        <v>Imprimir</v>
      </c>
      <c r="U29" s="2" t="s">
        <v>313</v>
      </c>
      <c r="V29" s="2"/>
      <c r="W29" s="63"/>
      <c r="X29" s="18" t="s">
        <v>14</v>
      </c>
      <c r="Y29" s="18" t="s">
        <v>14</v>
      </c>
      <c r="Z29" s="18" t="str">
        <f t="shared" si="3"/>
        <v>CAP</v>
      </c>
      <c r="AA29" s="18" t="str">
        <f t="shared" si="4"/>
        <v>. 16 - 50952</v>
      </c>
      <c r="AB29" s="18"/>
      <c r="AD29" s="22">
        <v>0</v>
      </c>
      <c r="AE29" s="29" t="str">
        <f t="shared" si="5"/>
        <v>Cambió</v>
      </c>
      <c r="AF29" s="30" t="s">
        <v>30</v>
      </c>
      <c r="AG29" s="29" t="s">
        <v>32</v>
      </c>
      <c r="AH29" s="29" t="s">
        <v>32</v>
      </c>
      <c r="AI29" s="11" t="s">
        <v>62</v>
      </c>
      <c r="AJ29" s="31"/>
      <c r="AK29" s="31"/>
    </row>
    <row r="30" spans="1:37" s="26" customFormat="1" ht="72.75" customHeight="1" x14ac:dyDescent="0.25">
      <c r="A30" s="91">
        <v>17</v>
      </c>
      <c r="B30" s="85">
        <v>53710</v>
      </c>
      <c r="C30" s="21" t="s">
        <v>369</v>
      </c>
      <c r="D30" s="22">
        <v>2600000</v>
      </c>
      <c r="E30" s="23" t="s">
        <v>10</v>
      </c>
      <c r="F30" s="23" t="s">
        <v>11</v>
      </c>
      <c r="G30" s="90" t="s">
        <v>421</v>
      </c>
      <c r="H30" s="89" t="str">
        <f>J30&amp;"
METROS LINEALES"</f>
        <v>160
METROS LINEALES</v>
      </c>
      <c r="I30" s="25">
        <f t="shared" si="0"/>
        <v>42</v>
      </c>
      <c r="J30" s="88">
        <v>160</v>
      </c>
      <c r="K30" s="26">
        <v>42</v>
      </c>
      <c r="L30" s="26">
        <v>21.277305555554399</v>
      </c>
      <c r="M30" s="26">
        <v>-101.36938888888299</v>
      </c>
      <c r="N30" s="27">
        <v>44749</v>
      </c>
      <c r="O30" s="28" t="s">
        <v>24</v>
      </c>
      <c r="P30" s="93"/>
      <c r="Q30" s="104"/>
      <c r="R30" s="26" t="str">
        <f t="shared" si="1"/>
        <v>Capturado</v>
      </c>
      <c r="S30" s="18" t="s">
        <v>315</v>
      </c>
      <c r="T30" s="2" t="str">
        <f t="shared" si="2"/>
        <v>Imprimir</v>
      </c>
      <c r="U30" s="2" t="s">
        <v>313</v>
      </c>
      <c r="V30" s="2"/>
      <c r="W30" s="63"/>
      <c r="X30" s="18" t="s">
        <v>14</v>
      </c>
      <c r="Y30" s="18" t="s">
        <v>14</v>
      </c>
      <c r="Z30" s="18" t="str">
        <f t="shared" si="3"/>
        <v>CAP</v>
      </c>
      <c r="AA30" s="18" t="str">
        <f t="shared" si="4"/>
        <v>. 17 - 53710</v>
      </c>
      <c r="AB30" s="18"/>
      <c r="AD30" s="22">
        <v>0</v>
      </c>
      <c r="AE30" s="29" t="str">
        <f t="shared" si="5"/>
        <v>Cambió</v>
      </c>
      <c r="AF30" s="30" t="s">
        <v>30</v>
      </c>
      <c r="AG30" s="29" t="s">
        <v>32</v>
      </c>
      <c r="AH30" s="29" t="s">
        <v>32</v>
      </c>
      <c r="AI30" s="11" t="s">
        <v>62</v>
      </c>
      <c r="AJ30" s="31"/>
      <c r="AK30" s="31"/>
    </row>
    <row r="31" spans="1:37" s="26" customFormat="1" ht="90" customHeight="1" x14ac:dyDescent="0.25">
      <c r="A31" s="91">
        <v>18</v>
      </c>
      <c r="B31" s="85">
        <v>54120</v>
      </c>
      <c r="C31" s="21" t="s">
        <v>380</v>
      </c>
      <c r="D31" s="22">
        <v>3184658.26</v>
      </c>
      <c r="E31" s="23" t="s">
        <v>10</v>
      </c>
      <c r="F31" s="23" t="s">
        <v>11</v>
      </c>
      <c r="G31" s="75" t="s">
        <v>337</v>
      </c>
      <c r="H31" s="89" t="str">
        <f>J31&amp;"
METROS LINEALES"</f>
        <v>1811
METROS LINEALES</v>
      </c>
      <c r="I31" s="25">
        <f t="shared" ref="I31:I32" si="11">K31</f>
        <v>113</v>
      </c>
      <c r="J31" s="88">
        <v>1811</v>
      </c>
      <c r="K31" s="26">
        <v>113</v>
      </c>
      <c r="L31" s="26">
        <v>21.280222222221401</v>
      </c>
      <c r="M31" s="26">
        <v>-101.38052777777401</v>
      </c>
      <c r="N31" s="27">
        <v>44749</v>
      </c>
      <c r="O31" s="28" t="s">
        <v>24</v>
      </c>
      <c r="P31" s="93"/>
      <c r="Q31" s="107"/>
      <c r="R31" s="26" t="str">
        <f t="shared" si="1"/>
        <v>Capturado</v>
      </c>
      <c r="S31" s="18" t="s">
        <v>315</v>
      </c>
      <c r="T31" s="2" t="str">
        <f t="shared" si="2"/>
        <v>Imprimir</v>
      </c>
      <c r="U31" s="2" t="s">
        <v>313</v>
      </c>
      <c r="V31" s="2"/>
      <c r="W31" s="63"/>
      <c r="X31" s="18" t="s">
        <v>14</v>
      </c>
      <c r="Y31" s="18" t="s">
        <v>14</v>
      </c>
      <c r="Z31" s="18" t="str">
        <f t="shared" si="3"/>
        <v>CAP</v>
      </c>
      <c r="AA31" s="18" t="str">
        <f t="shared" si="4"/>
        <v>. 18 - 54120</v>
      </c>
      <c r="AB31" s="18"/>
      <c r="AD31" s="22">
        <v>0</v>
      </c>
      <c r="AE31" s="29" t="str">
        <f t="shared" si="5"/>
        <v>Cambió</v>
      </c>
      <c r="AF31" s="30" t="s">
        <v>38</v>
      </c>
      <c r="AG31" s="29" t="s">
        <v>32</v>
      </c>
      <c r="AH31" s="29" t="s">
        <v>32</v>
      </c>
      <c r="AI31" s="11" t="s">
        <v>62</v>
      </c>
      <c r="AJ31" s="31"/>
      <c r="AK31" s="31"/>
    </row>
    <row r="32" spans="1:37" s="26" customFormat="1" ht="84" customHeight="1" x14ac:dyDescent="0.25">
      <c r="A32" s="91">
        <v>19</v>
      </c>
      <c r="B32" s="85">
        <v>57578</v>
      </c>
      <c r="C32" s="21" t="s">
        <v>476</v>
      </c>
      <c r="D32" s="22">
        <v>2998616.11</v>
      </c>
      <c r="E32" s="23" t="s">
        <v>10</v>
      </c>
      <c r="F32" s="23" t="s">
        <v>11</v>
      </c>
      <c r="G32" s="75" t="s">
        <v>425</v>
      </c>
      <c r="H32" s="89" t="str">
        <f>J32&amp;"
METROS LINEALES"</f>
        <v>300
METROS LINEALES</v>
      </c>
      <c r="I32" s="25">
        <f t="shared" si="11"/>
        <v>385</v>
      </c>
      <c r="J32" s="88">
        <v>300</v>
      </c>
      <c r="K32" s="26">
        <v>385</v>
      </c>
      <c r="L32" s="26">
        <v>21.290555555554501</v>
      </c>
      <c r="M32" s="26">
        <v>-101.446888888883</v>
      </c>
      <c r="N32" s="27">
        <v>44749</v>
      </c>
      <c r="O32" s="28" t="s">
        <v>24</v>
      </c>
      <c r="P32" s="93"/>
      <c r="Q32" s="109"/>
      <c r="R32" s="26" t="str">
        <f t="shared" si="1"/>
        <v>Capturado</v>
      </c>
      <c r="S32" s="18" t="s">
        <v>315</v>
      </c>
      <c r="T32" s="2" t="str">
        <f t="shared" si="2"/>
        <v>Imprimir</v>
      </c>
      <c r="U32" s="2" t="s">
        <v>313</v>
      </c>
      <c r="V32" s="2"/>
      <c r="W32" s="63"/>
      <c r="X32" s="18" t="s">
        <v>14</v>
      </c>
      <c r="Y32" s="18" t="s">
        <v>14</v>
      </c>
      <c r="Z32" s="18" t="str">
        <f t="shared" si="3"/>
        <v>CAP</v>
      </c>
      <c r="AA32" s="18" t="str">
        <f t="shared" si="4"/>
        <v>. 19 - 57578</v>
      </c>
      <c r="AB32" s="18"/>
      <c r="AD32" s="22">
        <v>0</v>
      </c>
      <c r="AE32" s="29" t="str">
        <f t="shared" si="5"/>
        <v>Cambió</v>
      </c>
      <c r="AF32" s="30" t="s">
        <v>30</v>
      </c>
      <c r="AG32" s="29" t="s">
        <v>32</v>
      </c>
      <c r="AH32" s="29" t="s">
        <v>32</v>
      </c>
      <c r="AI32" s="11" t="s">
        <v>62</v>
      </c>
      <c r="AJ32" s="31"/>
      <c r="AK32" s="31"/>
    </row>
    <row r="33" spans="1:37" s="26" customFormat="1" ht="78" customHeight="1" x14ac:dyDescent="0.25">
      <c r="A33" s="91">
        <v>20</v>
      </c>
      <c r="B33" s="85">
        <v>61074</v>
      </c>
      <c r="C33" s="21" t="s">
        <v>383</v>
      </c>
      <c r="D33" s="22">
        <v>5500000</v>
      </c>
      <c r="E33" s="23" t="s">
        <v>10</v>
      </c>
      <c r="F33" s="23" t="s">
        <v>11</v>
      </c>
      <c r="G33" s="75" t="s">
        <v>354</v>
      </c>
      <c r="H33" s="89" t="str">
        <f>J33&amp;"
PLANTA DE TRATAMIENTO"</f>
        <v>1
PLANTA DE TRATAMIENTO</v>
      </c>
      <c r="I33" s="25">
        <f t="shared" ref="I33" si="12">K33</f>
        <v>325</v>
      </c>
      <c r="J33" s="88">
        <v>1</v>
      </c>
      <c r="K33" s="26">
        <v>325</v>
      </c>
      <c r="L33" s="26">
        <v>21.341249999998901</v>
      </c>
      <c r="M33" s="26">
        <v>-101.49733333332701</v>
      </c>
      <c r="N33" s="27">
        <v>44749</v>
      </c>
      <c r="O33" s="28" t="s">
        <v>24</v>
      </c>
      <c r="P33" s="93"/>
      <c r="Q33" s="106"/>
      <c r="R33" s="26" t="str">
        <f t="shared" si="1"/>
        <v>Capturado</v>
      </c>
      <c r="S33" s="18" t="s">
        <v>315</v>
      </c>
      <c r="T33" s="2" t="str">
        <f t="shared" si="2"/>
        <v>Imprimir</v>
      </c>
      <c r="U33" s="2" t="s">
        <v>313</v>
      </c>
      <c r="V33" s="2"/>
      <c r="W33" s="63"/>
      <c r="X33" s="18" t="s">
        <v>14</v>
      </c>
      <c r="Y33" s="18" t="s">
        <v>14</v>
      </c>
      <c r="Z33" s="18" t="str">
        <f t="shared" si="3"/>
        <v>CAP</v>
      </c>
      <c r="AA33" s="18" t="str">
        <f t="shared" si="4"/>
        <v>. 20 - 61074</v>
      </c>
      <c r="AB33" s="18"/>
      <c r="AD33" s="22">
        <v>0</v>
      </c>
      <c r="AE33" s="29" t="str">
        <f t="shared" si="5"/>
        <v>Cambió</v>
      </c>
      <c r="AF33" s="30" t="s">
        <v>30</v>
      </c>
      <c r="AG33" s="29" t="s">
        <v>32</v>
      </c>
      <c r="AH33" s="29" t="s">
        <v>32</v>
      </c>
      <c r="AI33" s="11" t="s">
        <v>62</v>
      </c>
      <c r="AJ33" s="31"/>
      <c r="AK33" s="31"/>
    </row>
    <row r="34" spans="1:37" s="26" customFormat="1" ht="73.5" customHeight="1" x14ac:dyDescent="0.25">
      <c r="A34" s="91">
        <v>21</v>
      </c>
      <c r="B34" s="85">
        <v>64845</v>
      </c>
      <c r="C34" s="21" t="s">
        <v>413</v>
      </c>
      <c r="D34" s="22">
        <v>5700</v>
      </c>
      <c r="E34" s="23" t="s">
        <v>10</v>
      </c>
      <c r="F34" s="23" t="s">
        <v>11</v>
      </c>
      <c r="G34" s="75" t="s">
        <v>418</v>
      </c>
      <c r="H34" s="89" t="str">
        <f>J34&amp;"
SILO (S)"</f>
        <v>1
SILO (S)</v>
      </c>
      <c r="I34" s="25">
        <f t="shared" si="0"/>
        <v>1</v>
      </c>
      <c r="J34" s="88">
        <v>1</v>
      </c>
      <c r="K34" s="26">
        <v>1</v>
      </c>
      <c r="L34" s="26">
        <v>21.3712499999992</v>
      </c>
      <c r="M34" s="26">
        <v>-101.423999999996</v>
      </c>
      <c r="N34" s="27">
        <v>44749</v>
      </c>
      <c r="O34" s="28" t="s">
        <v>24</v>
      </c>
      <c r="P34" s="93"/>
      <c r="Q34" s="104"/>
      <c r="R34" s="26" t="str">
        <f t="shared" si="1"/>
        <v>Capturado</v>
      </c>
      <c r="S34" s="18" t="s">
        <v>315</v>
      </c>
      <c r="T34" s="2" t="str">
        <f t="shared" si="2"/>
        <v>Imprimir</v>
      </c>
      <c r="U34" s="2" t="s">
        <v>313</v>
      </c>
      <c r="V34" s="2"/>
      <c r="W34" s="63"/>
      <c r="X34" s="18" t="s">
        <v>14</v>
      </c>
      <c r="Y34" s="18" t="s">
        <v>14</v>
      </c>
      <c r="Z34" s="18" t="str">
        <f t="shared" si="3"/>
        <v>CAP</v>
      </c>
      <c r="AA34" s="18" t="str">
        <f t="shared" si="4"/>
        <v>. 21 - 64845</v>
      </c>
      <c r="AB34" s="18"/>
      <c r="AD34" s="22">
        <v>0</v>
      </c>
      <c r="AE34" s="29" t="str">
        <f t="shared" si="5"/>
        <v>Cambió</v>
      </c>
      <c r="AF34" s="30" t="s">
        <v>30</v>
      </c>
      <c r="AG34" s="29" t="s">
        <v>32</v>
      </c>
      <c r="AH34" s="29" t="s">
        <v>32</v>
      </c>
      <c r="AI34" s="11" t="s">
        <v>62</v>
      </c>
      <c r="AJ34" s="31"/>
      <c r="AK34" s="31"/>
    </row>
    <row r="35" spans="1:37" s="26" customFormat="1" ht="73.5" customHeight="1" x14ac:dyDescent="0.25">
      <c r="A35" s="91">
        <v>22</v>
      </c>
      <c r="B35" s="85">
        <v>66690</v>
      </c>
      <c r="C35" s="21" t="s">
        <v>477</v>
      </c>
      <c r="D35" s="22">
        <v>762284.11</v>
      </c>
      <c r="E35" s="23" t="s">
        <v>10</v>
      </c>
      <c r="F35" s="23" t="s">
        <v>11</v>
      </c>
      <c r="G35" s="75" t="s">
        <v>42</v>
      </c>
      <c r="H35" s="94" t="str">
        <f>J35&amp;"
 CUARTO (S) DORMITORIO"</f>
        <v>7
 CUARTO (S) DORMITORIO</v>
      </c>
      <c r="I35" s="25">
        <f t="shared" ref="I35:I39" si="13">K35</f>
        <v>33</v>
      </c>
      <c r="J35" s="88">
        <v>7</v>
      </c>
      <c r="K35" s="26">
        <v>33</v>
      </c>
      <c r="L35" s="26">
        <v>21.411587818374802</v>
      </c>
      <c r="M35" s="26">
        <v>-101.403897640693</v>
      </c>
      <c r="N35" s="27">
        <v>44749</v>
      </c>
      <c r="O35" s="28" t="s">
        <v>24</v>
      </c>
      <c r="P35" s="93"/>
      <c r="Q35" s="99"/>
      <c r="R35" s="26" t="str">
        <f t="shared" si="1"/>
        <v>Capturado</v>
      </c>
      <c r="S35" s="18" t="s">
        <v>315</v>
      </c>
      <c r="T35" s="2" t="str">
        <f t="shared" si="2"/>
        <v>Imprimir</v>
      </c>
      <c r="U35" s="2" t="s">
        <v>313</v>
      </c>
      <c r="V35" s="2"/>
      <c r="W35" s="63"/>
      <c r="X35" s="18" t="s">
        <v>14</v>
      </c>
      <c r="Y35" s="18" t="s">
        <v>14</v>
      </c>
      <c r="Z35" s="18" t="str">
        <f t="shared" si="3"/>
        <v>CAP</v>
      </c>
      <c r="AA35" s="18" t="str">
        <f t="shared" si="4"/>
        <v>. 22 - 66690</v>
      </c>
      <c r="AB35" s="18"/>
      <c r="AD35" s="22">
        <v>0</v>
      </c>
      <c r="AE35" s="29" t="str">
        <f t="shared" si="5"/>
        <v>Cambió</v>
      </c>
      <c r="AF35" s="30" t="s">
        <v>30</v>
      </c>
      <c r="AG35" s="29" t="s">
        <v>32</v>
      </c>
      <c r="AH35" s="29" t="s">
        <v>32</v>
      </c>
      <c r="AI35" s="11" t="s">
        <v>62</v>
      </c>
      <c r="AJ35" s="31"/>
      <c r="AK35" s="31"/>
    </row>
    <row r="36" spans="1:37" s="26" customFormat="1" ht="73.5" customHeight="1" x14ac:dyDescent="0.25">
      <c r="A36" s="91">
        <v>23</v>
      </c>
      <c r="B36" s="85">
        <v>66726</v>
      </c>
      <c r="C36" s="21" t="s">
        <v>478</v>
      </c>
      <c r="D36" s="22">
        <v>544488.65</v>
      </c>
      <c r="E36" s="23" t="s">
        <v>10</v>
      </c>
      <c r="F36" s="23" t="s">
        <v>11</v>
      </c>
      <c r="G36" s="75" t="s">
        <v>336</v>
      </c>
      <c r="H36" s="94" t="str">
        <f>J36&amp;"
 CUARTO (S) DORMITORIO"</f>
        <v>5
 CUARTO (S) DORMITORIO</v>
      </c>
      <c r="I36" s="25">
        <f t="shared" si="13"/>
        <v>21</v>
      </c>
      <c r="J36" s="88">
        <v>5</v>
      </c>
      <c r="K36" s="26">
        <v>21</v>
      </c>
      <c r="L36" s="26">
        <v>21.316615999998799</v>
      </c>
      <c r="M36" s="26">
        <v>-101.42078099999399</v>
      </c>
      <c r="N36" s="27">
        <v>44749</v>
      </c>
      <c r="O36" s="28" t="s">
        <v>24</v>
      </c>
      <c r="P36" s="93"/>
      <c r="Q36" s="99"/>
      <c r="R36" s="26" t="str">
        <f t="shared" si="1"/>
        <v>Capturado</v>
      </c>
      <c r="S36" s="18" t="s">
        <v>315</v>
      </c>
      <c r="T36" s="2" t="str">
        <f t="shared" si="2"/>
        <v>Imprimir</v>
      </c>
      <c r="U36" s="2" t="s">
        <v>313</v>
      </c>
      <c r="V36" s="2"/>
      <c r="W36" s="63"/>
      <c r="X36" s="18" t="s">
        <v>14</v>
      </c>
      <c r="Y36" s="18" t="s">
        <v>14</v>
      </c>
      <c r="Z36" s="18" t="str">
        <f t="shared" si="3"/>
        <v>CAP</v>
      </c>
      <c r="AA36" s="18" t="str">
        <f t="shared" si="4"/>
        <v>. 23 - 66726</v>
      </c>
      <c r="AB36" s="18"/>
      <c r="AD36" s="22">
        <v>0</v>
      </c>
      <c r="AE36" s="29" t="str">
        <f t="shared" si="5"/>
        <v>Cambió</v>
      </c>
      <c r="AF36" s="30" t="s">
        <v>30</v>
      </c>
      <c r="AG36" s="29" t="s">
        <v>32</v>
      </c>
      <c r="AH36" s="29" t="s">
        <v>32</v>
      </c>
      <c r="AI36" s="11" t="s">
        <v>62</v>
      </c>
      <c r="AJ36" s="31"/>
      <c r="AK36" s="31"/>
    </row>
    <row r="37" spans="1:37" s="26" customFormat="1" ht="79.5" customHeight="1" x14ac:dyDescent="0.25">
      <c r="A37" s="91">
        <v>24</v>
      </c>
      <c r="B37" s="85">
        <v>66812</v>
      </c>
      <c r="C37" s="21" t="s">
        <v>479</v>
      </c>
      <c r="D37" s="22">
        <v>326693.19</v>
      </c>
      <c r="E37" s="23" t="s">
        <v>10</v>
      </c>
      <c r="F37" s="23" t="s">
        <v>11</v>
      </c>
      <c r="G37" s="75" t="s">
        <v>455</v>
      </c>
      <c r="H37" s="94" t="str">
        <f>J37&amp;"
 CUARTO (S) DORMITORIO"</f>
        <v>3
 CUARTO (S) DORMITORIO</v>
      </c>
      <c r="I37" s="25">
        <f t="shared" si="13"/>
        <v>15</v>
      </c>
      <c r="J37" s="88">
        <v>3</v>
      </c>
      <c r="K37" s="26">
        <v>15</v>
      </c>
      <c r="L37" s="26">
        <v>21.3340049999989</v>
      </c>
      <c r="M37" s="26">
        <v>-101.278350999994</v>
      </c>
      <c r="N37" s="27">
        <v>44749</v>
      </c>
      <c r="O37" s="28" t="s">
        <v>24</v>
      </c>
      <c r="P37" s="93"/>
      <c r="Q37" s="99"/>
      <c r="R37" s="26" t="str">
        <f t="shared" si="1"/>
        <v>Capturado</v>
      </c>
      <c r="S37" s="18" t="s">
        <v>315</v>
      </c>
      <c r="T37" s="2" t="str">
        <f t="shared" si="2"/>
        <v>Imprimir</v>
      </c>
      <c r="U37" s="2" t="s">
        <v>313</v>
      </c>
      <c r="V37" s="2"/>
      <c r="W37" s="63"/>
      <c r="X37" s="18" t="s">
        <v>14</v>
      </c>
      <c r="Y37" s="18" t="s">
        <v>14</v>
      </c>
      <c r="Z37" s="18" t="str">
        <f t="shared" si="3"/>
        <v>CAP</v>
      </c>
      <c r="AA37" s="18" t="str">
        <f t="shared" si="4"/>
        <v>. 24 - 66812</v>
      </c>
      <c r="AB37" s="18"/>
      <c r="AD37" s="22">
        <v>0</v>
      </c>
      <c r="AE37" s="29" t="str">
        <f t="shared" si="5"/>
        <v>Cambió</v>
      </c>
      <c r="AF37" s="30" t="s">
        <v>30</v>
      </c>
      <c r="AG37" s="29" t="s">
        <v>32</v>
      </c>
      <c r="AH37" s="29" t="s">
        <v>32</v>
      </c>
      <c r="AI37" s="11" t="s">
        <v>62</v>
      </c>
      <c r="AJ37" s="31"/>
      <c r="AK37" s="31"/>
    </row>
    <row r="38" spans="1:37" s="26" customFormat="1" ht="45" x14ac:dyDescent="0.25">
      <c r="A38" s="91">
        <v>25</v>
      </c>
      <c r="B38" s="85">
        <v>66891</v>
      </c>
      <c r="C38" s="21" t="s">
        <v>480</v>
      </c>
      <c r="D38" s="22">
        <v>980079.57</v>
      </c>
      <c r="E38" s="23" t="s">
        <v>10</v>
      </c>
      <c r="F38" s="23" t="s">
        <v>11</v>
      </c>
      <c r="G38" s="75" t="s">
        <v>208</v>
      </c>
      <c r="H38" s="94" t="str">
        <f>J38&amp;"
 CUARTO (S) DORMITORIO"</f>
        <v>9
 CUARTO (S) DORMITORIO</v>
      </c>
      <c r="I38" s="25">
        <f t="shared" si="13"/>
        <v>40</v>
      </c>
      <c r="J38" s="88">
        <v>9</v>
      </c>
      <c r="K38" s="26">
        <v>40</v>
      </c>
      <c r="L38" s="26">
        <v>21.293052999998899</v>
      </c>
      <c r="M38" s="26">
        <v>-101.211696999994</v>
      </c>
      <c r="N38" s="27">
        <v>44749</v>
      </c>
      <c r="O38" s="28" t="s">
        <v>24</v>
      </c>
      <c r="P38" s="93"/>
      <c r="Q38" s="99"/>
      <c r="R38" s="26" t="str">
        <f t="shared" si="1"/>
        <v>Capturado</v>
      </c>
      <c r="S38" s="18" t="s">
        <v>315</v>
      </c>
      <c r="T38" s="2" t="str">
        <f t="shared" si="2"/>
        <v>Imprimir</v>
      </c>
      <c r="U38" s="2" t="s">
        <v>313</v>
      </c>
      <c r="V38" s="2"/>
      <c r="W38" s="63"/>
      <c r="X38" s="26" t="s">
        <v>14</v>
      </c>
      <c r="Y38" s="18" t="s">
        <v>14</v>
      </c>
      <c r="Z38" s="18" t="str">
        <f t="shared" si="3"/>
        <v>CAP</v>
      </c>
      <c r="AA38" s="18" t="str">
        <f t="shared" si="4"/>
        <v>. 25 - 66891</v>
      </c>
      <c r="AB38" s="18"/>
      <c r="AD38" s="22">
        <v>0</v>
      </c>
      <c r="AE38" s="29" t="str">
        <f t="shared" si="5"/>
        <v>Cambió</v>
      </c>
      <c r="AF38" s="30" t="s">
        <v>30</v>
      </c>
      <c r="AG38" s="29" t="s">
        <v>32</v>
      </c>
      <c r="AH38" s="29" t="s">
        <v>32</v>
      </c>
      <c r="AI38" s="11" t="s">
        <v>62</v>
      </c>
      <c r="AJ38" s="31"/>
      <c r="AK38" s="31"/>
    </row>
    <row r="39" spans="1:37" s="26" customFormat="1" ht="45" x14ac:dyDescent="0.25">
      <c r="A39" s="91">
        <v>26</v>
      </c>
      <c r="B39" s="85">
        <v>67419</v>
      </c>
      <c r="C39" s="21" t="s">
        <v>379</v>
      </c>
      <c r="D39" s="22">
        <v>4376008.25</v>
      </c>
      <c r="E39" s="23" t="s">
        <v>10</v>
      </c>
      <c r="F39" s="23" t="s">
        <v>11</v>
      </c>
      <c r="G39" s="84" t="s">
        <v>422</v>
      </c>
      <c r="H39" s="89" t="str">
        <f>J39&amp;"
METROS LINEALES"</f>
        <v>6404.24
METROS LINEALES</v>
      </c>
      <c r="I39" s="25">
        <f t="shared" si="13"/>
        <v>345</v>
      </c>
      <c r="J39" s="88">
        <v>6404.24</v>
      </c>
      <c r="K39" s="26">
        <v>345</v>
      </c>
      <c r="L39" s="26">
        <v>21.3315269999989</v>
      </c>
      <c r="M39" s="26">
        <v>-101.42026899999399</v>
      </c>
      <c r="N39" s="27">
        <v>44749</v>
      </c>
      <c r="O39" s="28" t="s">
        <v>24</v>
      </c>
      <c r="P39" s="93"/>
      <c r="Q39" s="107"/>
      <c r="R39" s="26" t="str">
        <f t="shared" si="1"/>
        <v>Capturado</v>
      </c>
      <c r="S39" s="18" t="s">
        <v>315</v>
      </c>
      <c r="T39" s="2" t="str">
        <f t="shared" si="2"/>
        <v>Imprimir</v>
      </c>
      <c r="U39" s="2" t="s">
        <v>313</v>
      </c>
      <c r="V39" s="2"/>
      <c r="W39" s="63"/>
      <c r="X39" s="18" t="s">
        <v>14</v>
      </c>
      <c r="Y39" s="18" t="s">
        <v>14</v>
      </c>
      <c r="Z39" s="18" t="str">
        <f t="shared" si="3"/>
        <v>CAP</v>
      </c>
      <c r="AA39" s="18" t="str">
        <f t="shared" si="4"/>
        <v>. 26 - 67419</v>
      </c>
      <c r="AB39" s="18"/>
      <c r="AD39" s="22">
        <v>0</v>
      </c>
      <c r="AE39" s="29" t="str">
        <f t="shared" si="5"/>
        <v>Cambió</v>
      </c>
      <c r="AF39" s="30" t="s">
        <v>30</v>
      </c>
      <c r="AG39" s="29" t="s">
        <v>32</v>
      </c>
      <c r="AH39" s="29" t="s">
        <v>32</v>
      </c>
      <c r="AI39" s="11" t="s">
        <v>62</v>
      </c>
      <c r="AJ39" s="31"/>
      <c r="AK39" s="31"/>
    </row>
    <row r="40" spans="1:37" s="26" customFormat="1" ht="75" x14ac:dyDescent="0.25">
      <c r="A40" s="91">
        <v>27</v>
      </c>
      <c r="B40" s="85">
        <v>67479</v>
      </c>
      <c r="C40" s="21" t="s">
        <v>414</v>
      </c>
      <c r="D40" s="22">
        <v>28500</v>
      </c>
      <c r="E40" s="23" t="s">
        <v>10</v>
      </c>
      <c r="F40" s="23" t="s">
        <v>11</v>
      </c>
      <c r="G40" s="75" t="s">
        <v>419</v>
      </c>
      <c r="H40" s="89" t="str">
        <f>J40&amp;"
SILO (S)"</f>
        <v>5
SILO (S)</v>
      </c>
      <c r="I40" s="25">
        <f>K40</f>
        <v>5</v>
      </c>
      <c r="J40" s="88">
        <v>5</v>
      </c>
      <c r="K40" s="26">
        <v>5</v>
      </c>
      <c r="L40" s="26">
        <v>21.7170277777767</v>
      </c>
      <c r="M40" s="26">
        <v>-101.337999999994</v>
      </c>
      <c r="N40" s="27">
        <v>44749</v>
      </c>
      <c r="O40" s="28" t="s">
        <v>24</v>
      </c>
      <c r="P40" s="93"/>
      <c r="Q40" s="104"/>
      <c r="R40" s="26" t="str">
        <f t="shared" si="1"/>
        <v>Capturado</v>
      </c>
      <c r="S40" s="18" t="s">
        <v>315</v>
      </c>
      <c r="T40" s="2" t="str">
        <f t="shared" si="2"/>
        <v>Imprimir</v>
      </c>
      <c r="U40" s="2" t="s">
        <v>313</v>
      </c>
      <c r="V40" s="2"/>
      <c r="W40" s="63"/>
      <c r="X40" s="26" t="s">
        <v>14</v>
      </c>
      <c r="Y40" s="18" t="s">
        <v>14</v>
      </c>
      <c r="Z40" s="18" t="str">
        <f t="shared" si="3"/>
        <v>CAP</v>
      </c>
      <c r="AA40" s="18" t="str">
        <f t="shared" si="4"/>
        <v>. 27 - 67479</v>
      </c>
      <c r="AB40" s="18"/>
      <c r="AD40" s="22">
        <v>0</v>
      </c>
      <c r="AE40" s="29" t="str">
        <f t="shared" si="5"/>
        <v>Cambió</v>
      </c>
      <c r="AF40" s="30" t="s">
        <v>30</v>
      </c>
      <c r="AG40" s="29" t="s">
        <v>32</v>
      </c>
      <c r="AH40" s="29" t="s">
        <v>32</v>
      </c>
      <c r="AI40" s="11" t="s">
        <v>62</v>
      </c>
      <c r="AJ40" s="31"/>
      <c r="AK40" s="31"/>
    </row>
    <row r="41" spans="1:37" s="26" customFormat="1" ht="91.5" customHeight="1" x14ac:dyDescent="0.25">
      <c r="A41" s="91">
        <v>28</v>
      </c>
      <c r="B41" s="85">
        <v>71350</v>
      </c>
      <c r="C41" s="21" t="s">
        <v>373</v>
      </c>
      <c r="D41" s="22">
        <v>1500000</v>
      </c>
      <c r="E41" s="23" t="s">
        <v>10</v>
      </c>
      <c r="F41" s="23" t="s">
        <v>11</v>
      </c>
      <c r="G41" s="90" t="s">
        <v>43</v>
      </c>
      <c r="H41" s="89" t="str">
        <f>J41&amp;"
METROS LINEALES"</f>
        <v>266.5
METROS LINEALES</v>
      </c>
      <c r="I41" s="25">
        <f>K41</f>
        <v>105</v>
      </c>
      <c r="J41" s="88">
        <v>266.5</v>
      </c>
      <c r="K41" s="26">
        <v>105</v>
      </c>
      <c r="L41" s="26">
        <v>21.711999999998799</v>
      </c>
      <c r="M41" s="26">
        <v>-101.308499999994</v>
      </c>
      <c r="N41" s="27">
        <v>44750</v>
      </c>
      <c r="O41" s="28" t="s">
        <v>24</v>
      </c>
      <c r="P41" s="93"/>
      <c r="Q41" s="104"/>
      <c r="R41" s="26" t="str">
        <f t="shared" si="1"/>
        <v>Capturado</v>
      </c>
      <c r="S41" s="18" t="s">
        <v>315</v>
      </c>
      <c r="T41" s="2" t="str">
        <f t="shared" si="2"/>
        <v>Imprimir</v>
      </c>
      <c r="U41" s="2" t="s">
        <v>313</v>
      </c>
      <c r="V41" s="2"/>
      <c r="W41" s="63"/>
      <c r="X41" s="18" t="s">
        <v>14</v>
      </c>
      <c r="Y41" s="18" t="s">
        <v>14</v>
      </c>
      <c r="Z41" s="18" t="str">
        <f t="shared" si="3"/>
        <v>CAP</v>
      </c>
      <c r="AA41" s="18" t="str">
        <f t="shared" si="4"/>
        <v>. 28 - 71350</v>
      </c>
      <c r="AB41" s="18"/>
      <c r="AD41" s="22">
        <v>0</v>
      </c>
      <c r="AE41" s="29" t="str">
        <f t="shared" si="5"/>
        <v>Cambió</v>
      </c>
      <c r="AF41" s="30" t="s">
        <v>30</v>
      </c>
      <c r="AG41" s="29" t="s">
        <v>32</v>
      </c>
      <c r="AH41" s="29" t="s">
        <v>32</v>
      </c>
      <c r="AI41" s="11" t="s">
        <v>62</v>
      </c>
      <c r="AJ41" s="31"/>
      <c r="AK41" s="31"/>
    </row>
    <row r="42" spans="1:37" s="26" customFormat="1" ht="91.5" customHeight="1" x14ac:dyDescent="0.25">
      <c r="A42" s="91">
        <v>29</v>
      </c>
      <c r="B42" s="85">
        <v>71869</v>
      </c>
      <c r="C42" s="21" t="s">
        <v>481</v>
      </c>
      <c r="D42" s="22">
        <v>3000000</v>
      </c>
      <c r="E42" s="23" t="s">
        <v>10</v>
      </c>
      <c r="F42" s="23" t="s">
        <v>11</v>
      </c>
      <c r="G42" s="90" t="s">
        <v>429</v>
      </c>
      <c r="H42" s="89" t="str">
        <f>J42&amp;"
METROS CUADRADOS"</f>
        <v>1036.5
METROS CUADRADOS</v>
      </c>
      <c r="I42" s="25">
        <f t="shared" ref="I42" si="14">K42</f>
        <v>1279</v>
      </c>
      <c r="J42" s="88">
        <v>1036.5</v>
      </c>
      <c r="K42" s="26">
        <v>1279</v>
      </c>
      <c r="L42" s="26">
        <v>21.686333333332101</v>
      </c>
      <c r="M42" s="26">
        <v>-101.263499999994</v>
      </c>
      <c r="N42" s="27">
        <v>44750</v>
      </c>
      <c r="O42" s="28" t="s">
        <v>24</v>
      </c>
      <c r="P42" s="93"/>
      <c r="Q42" s="110"/>
      <c r="R42" s="26" t="str">
        <f t="shared" si="1"/>
        <v>Capturado</v>
      </c>
      <c r="S42" s="18" t="s">
        <v>314</v>
      </c>
      <c r="T42" s="2" t="str">
        <f t="shared" si="2"/>
        <v>Imprimir</v>
      </c>
      <c r="U42" s="2" t="s">
        <v>313</v>
      </c>
      <c r="V42" s="2"/>
      <c r="W42" s="63"/>
      <c r="X42" s="18" t="s">
        <v>14</v>
      </c>
      <c r="Y42" s="18" t="s">
        <v>14</v>
      </c>
      <c r="Z42" s="18" t="str">
        <f t="shared" si="3"/>
        <v>CAP</v>
      </c>
      <c r="AA42" s="18" t="str">
        <f t="shared" si="4"/>
        <v>. 29 - 71869</v>
      </c>
      <c r="AB42" s="18"/>
      <c r="AD42" s="22">
        <v>0</v>
      </c>
      <c r="AE42" s="29" t="str">
        <f t="shared" si="5"/>
        <v>Cambió</v>
      </c>
      <c r="AF42" s="30" t="s">
        <v>30</v>
      </c>
      <c r="AG42" s="29" t="s">
        <v>32</v>
      </c>
      <c r="AH42" s="29" t="s">
        <v>32</v>
      </c>
      <c r="AI42" s="11" t="s">
        <v>62</v>
      </c>
      <c r="AJ42" s="31"/>
      <c r="AK42" s="31"/>
    </row>
    <row r="43" spans="1:37" s="26" customFormat="1" ht="91.5" customHeight="1" x14ac:dyDescent="0.25">
      <c r="A43" s="91">
        <v>30</v>
      </c>
      <c r="B43" s="85">
        <v>78760</v>
      </c>
      <c r="C43" s="21" t="s">
        <v>482</v>
      </c>
      <c r="D43" s="22">
        <v>37118.71</v>
      </c>
      <c r="E43" s="23" t="s">
        <v>10</v>
      </c>
      <c r="F43" s="23" t="s">
        <v>11</v>
      </c>
      <c r="G43" s="84" t="s">
        <v>331</v>
      </c>
      <c r="H43" s="94" t="str">
        <f>J43&amp;"
 CUARTO (S) DORMITORIO"</f>
        <v>1
 CUARTO (S) DORMITORIO</v>
      </c>
      <c r="I43" s="25">
        <f t="shared" ref="I43" si="15">J43*5</f>
        <v>5</v>
      </c>
      <c r="J43" s="88">
        <v>1</v>
      </c>
      <c r="K43" s="26">
        <v>4</v>
      </c>
      <c r="L43" s="26">
        <v>21.719722222221101</v>
      </c>
      <c r="M43" s="26">
        <v>-101.30055555555001</v>
      </c>
      <c r="N43" s="27">
        <v>44750</v>
      </c>
      <c r="O43" s="28" t="s">
        <v>24</v>
      </c>
      <c r="P43" s="93"/>
      <c r="Q43" s="99"/>
      <c r="R43" s="26" t="str">
        <f t="shared" si="1"/>
        <v>Capturado</v>
      </c>
      <c r="S43" s="18" t="s">
        <v>314</v>
      </c>
      <c r="T43" s="2" t="str">
        <f t="shared" si="2"/>
        <v>Imprimir</v>
      </c>
      <c r="U43" s="2" t="s">
        <v>313</v>
      </c>
      <c r="V43" s="2"/>
      <c r="W43" s="63"/>
      <c r="X43" s="18" t="s">
        <v>14</v>
      </c>
      <c r="Y43" s="18" t="s">
        <v>14</v>
      </c>
      <c r="Z43" s="18" t="str">
        <f t="shared" si="3"/>
        <v>CAP</v>
      </c>
      <c r="AA43" s="18" t="str">
        <f t="shared" si="4"/>
        <v>. 30 - 78760</v>
      </c>
      <c r="AB43" s="18"/>
      <c r="AD43" s="22">
        <v>0</v>
      </c>
      <c r="AE43" s="29" t="str">
        <f t="shared" si="5"/>
        <v>Cambió</v>
      </c>
      <c r="AF43" s="30" t="s">
        <v>30</v>
      </c>
      <c r="AG43" s="29" t="s">
        <v>32</v>
      </c>
      <c r="AH43" s="29" t="s">
        <v>32</v>
      </c>
      <c r="AI43" s="11" t="s">
        <v>62</v>
      </c>
      <c r="AJ43" s="31"/>
      <c r="AK43" s="31"/>
    </row>
    <row r="44" spans="1:37" s="26" customFormat="1" ht="91.5" customHeight="1" x14ac:dyDescent="0.25">
      <c r="A44" s="91">
        <v>31</v>
      </c>
      <c r="B44" s="85">
        <v>81142</v>
      </c>
      <c r="C44" s="21" t="s">
        <v>392</v>
      </c>
      <c r="D44" s="22">
        <v>3990000</v>
      </c>
      <c r="E44" s="23" t="s">
        <v>10</v>
      </c>
      <c r="F44" s="23" t="s">
        <v>11</v>
      </c>
      <c r="G44" s="65" t="s">
        <v>326</v>
      </c>
      <c r="H44" s="89" t="str">
        <f>J44&amp;"
METROS CUADRADOS"</f>
        <v>2617.5
METROS CUADRADOS</v>
      </c>
      <c r="I44" s="25">
        <f t="shared" ref="I44" si="16">K44</f>
        <v>1246</v>
      </c>
      <c r="J44" s="88">
        <v>2617.5</v>
      </c>
      <c r="K44" s="26">
        <v>1246</v>
      </c>
      <c r="L44" s="26">
        <v>21.418668999999198</v>
      </c>
      <c r="M44" s="26">
        <v>-101.26996999999599</v>
      </c>
      <c r="N44" s="27">
        <v>44750</v>
      </c>
      <c r="O44" s="28" t="s">
        <v>24</v>
      </c>
      <c r="P44" s="93"/>
      <c r="Q44" s="109"/>
      <c r="R44" s="26" t="str">
        <f t="shared" si="1"/>
        <v>Capturado</v>
      </c>
      <c r="S44" s="18" t="s">
        <v>314</v>
      </c>
      <c r="T44" s="2" t="str">
        <f t="shared" si="2"/>
        <v>Imprimir</v>
      </c>
      <c r="U44" s="2" t="s">
        <v>313</v>
      </c>
      <c r="V44" s="2"/>
      <c r="W44" s="63"/>
      <c r="X44" s="18" t="s">
        <v>14</v>
      </c>
      <c r="Y44" s="18" t="s">
        <v>14</v>
      </c>
      <c r="Z44" s="18" t="str">
        <f t="shared" si="3"/>
        <v>CAP</v>
      </c>
      <c r="AA44" s="18" t="str">
        <f t="shared" si="4"/>
        <v>. 31 - 81142</v>
      </c>
      <c r="AB44" s="18"/>
      <c r="AD44" s="22">
        <v>0</v>
      </c>
      <c r="AE44" s="29" t="str">
        <f t="shared" si="5"/>
        <v>Cambió</v>
      </c>
      <c r="AF44" s="30" t="s">
        <v>30</v>
      </c>
      <c r="AG44" s="29" t="s">
        <v>32</v>
      </c>
      <c r="AH44" s="29" t="s">
        <v>32</v>
      </c>
      <c r="AI44" s="11" t="s">
        <v>62</v>
      </c>
      <c r="AJ44" s="31"/>
      <c r="AK44" s="31"/>
    </row>
    <row r="45" spans="1:37" s="26" customFormat="1" ht="81" customHeight="1" x14ac:dyDescent="0.25">
      <c r="A45" s="91">
        <v>32</v>
      </c>
      <c r="B45" s="85">
        <v>84263</v>
      </c>
      <c r="C45" s="21" t="s">
        <v>483</v>
      </c>
      <c r="D45" s="22">
        <v>108897.73</v>
      </c>
      <c r="E45" s="23" t="s">
        <v>10</v>
      </c>
      <c r="F45" s="23" t="s">
        <v>11</v>
      </c>
      <c r="G45" s="65" t="s">
        <v>352</v>
      </c>
      <c r="H45" s="94" t="str">
        <f>J45&amp;"
 CUARTO (S) DORMITORIO"</f>
        <v>1
 CUARTO (S) DORMITORIO</v>
      </c>
      <c r="I45" s="25">
        <f t="shared" ref="I45:I48" si="17">K45</f>
        <v>4</v>
      </c>
      <c r="J45" s="88">
        <v>1</v>
      </c>
      <c r="K45" s="26">
        <v>4</v>
      </c>
      <c r="L45" s="26">
        <v>21.6408055555545</v>
      </c>
      <c r="M45" s="26">
        <v>-101.152222222216</v>
      </c>
      <c r="N45" s="27">
        <v>44750</v>
      </c>
      <c r="O45" s="28" t="s">
        <v>24</v>
      </c>
      <c r="P45" s="93"/>
      <c r="Q45" s="99"/>
      <c r="R45" s="26" t="str">
        <f t="shared" si="1"/>
        <v>Capturado</v>
      </c>
      <c r="S45" s="18" t="s">
        <v>314</v>
      </c>
      <c r="T45" s="2" t="str">
        <f t="shared" si="2"/>
        <v>Imprimir</v>
      </c>
      <c r="U45" s="2" t="s">
        <v>313</v>
      </c>
      <c r="V45" s="2"/>
      <c r="W45" s="63"/>
      <c r="X45" s="18" t="s">
        <v>14</v>
      </c>
      <c r="Y45" s="18" t="s">
        <v>14</v>
      </c>
      <c r="Z45" s="18" t="str">
        <f t="shared" si="3"/>
        <v>CAP</v>
      </c>
      <c r="AA45" s="18" t="str">
        <f t="shared" si="4"/>
        <v>. 32 - 84263</v>
      </c>
      <c r="AB45" s="18"/>
      <c r="AD45" s="22">
        <v>0</v>
      </c>
      <c r="AE45" s="29" t="str">
        <f t="shared" si="5"/>
        <v>Cambió</v>
      </c>
      <c r="AF45" s="30" t="s">
        <v>30</v>
      </c>
      <c r="AG45" s="29" t="s">
        <v>32</v>
      </c>
      <c r="AH45" s="29" t="s">
        <v>32</v>
      </c>
      <c r="AI45" s="11" t="s">
        <v>62</v>
      </c>
      <c r="AJ45" s="31"/>
      <c r="AK45" s="31"/>
    </row>
    <row r="46" spans="1:37" s="26" customFormat="1" ht="91.5" customHeight="1" x14ac:dyDescent="0.25">
      <c r="A46" s="91">
        <v>33</v>
      </c>
      <c r="B46" s="85">
        <v>84429</v>
      </c>
      <c r="C46" s="21" t="s">
        <v>484</v>
      </c>
      <c r="D46" s="22">
        <v>108897.73</v>
      </c>
      <c r="E46" s="23" t="s">
        <v>10</v>
      </c>
      <c r="F46" s="23" t="s">
        <v>11</v>
      </c>
      <c r="G46" s="90" t="s">
        <v>352</v>
      </c>
      <c r="H46" s="94" t="str">
        <f>J46&amp;"
 CUARTO (S) DORMITORIO"</f>
        <v>1
 CUARTO (S) DORMITORIO</v>
      </c>
      <c r="I46" s="25">
        <f t="shared" si="17"/>
        <v>5</v>
      </c>
      <c r="J46" s="88">
        <v>1</v>
      </c>
      <c r="K46" s="26">
        <v>5</v>
      </c>
      <c r="L46" s="26">
        <v>21.533786999998899</v>
      </c>
      <c r="M46" s="26">
        <v>-101.033374999994</v>
      </c>
      <c r="N46" s="27">
        <v>44750</v>
      </c>
      <c r="O46" s="28" t="s">
        <v>24</v>
      </c>
      <c r="P46" s="93"/>
      <c r="Q46" s="99"/>
      <c r="R46" s="26" t="str">
        <f t="shared" si="1"/>
        <v>Capturado</v>
      </c>
      <c r="S46" s="18" t="s">
        <v>314</v>
      </c>
      <c r="T46" s="2" t="str">
        <f t="shared" si="2"/>
        <v>Imprimir</v>
      </c>
      <c r="U46" s="2" t="s">
        <v>313</v>
      </c>
      <c r="V46" s="2"/>
      <c r="W46" s="63"/>
      <c r="X46" s="18" t="s">
        <v>14</v>
      </c>
      <c r="Y46" s="18" t="s">
        <v>14</v>
      </c>
      <c r="Z46" s="18" t="str">
        <f t="shared" si="3"/>
        <v>CAP</v>
      </c>
      <c r="AA46" s="18" t="str">
        <f t="shared" si="4"/>
        <v>. 33 - 84429</v>
      </c>
      <c r="AB46" s="18"/>
      <c r="AD46" s="22">
        <v>0</v>
      </c>
      <c r="AE46" s="29" t="str">
        <f t="shared" si="5"/>
        <v>Cambió</v>
      </c>
      <c r="AF46" s="30" t="s">
        <v>30</v>
      </c>
      <c r="AG46" s="29" t="s">
        <v>32</v>
      </c>
      <c r="AH46" s="29" t="s">
        <v>32</v>
      </c>
      <c r="AI46" s="11" t="s">
        <v>62</v>
      </c>
      <c r="AJ46" s="31"/>
      <c r="AK46" s="31"/>
    </row>
    <row r="47" spans="1:37" s="26" customFormat="1" ht="91.5" customHeight="1" x14ac:dyDescent="0.25">
      <c r="A47" s="91">
        <v>34</v>
      </c>
      <c r="B47" s="85">
        <v>84698</v>
      </c>
      <c r="C47" s="21" t="s">
        <v>485</v>
      </c>
      <c r="D47" s="22">
        <v>108897.73</v>
      </c>
      <c r="E47" s="23" t="s">
        <v>10</v>
      </c>
      <c r="F47" s="23" t="s">
        <v>11</v>
      </c>
      <c r="G47" s="75" t="s">
        <v>11</v>
      </c>
      <c r="H47" s="94" t="str">
        <f>J47&amp;"
 CUARTO (S) DORMITORIO"</f>
        <v>1
 CUARTO (S) DORMITORIO</v>
      </c>
      <c r="I47" s="25">
        <f t="shared" si="17"/>
        <v>8</v>
      </c>
      <c r="J47" s="88">
        <v>1</v>
      </c>
      <c r="K47" s="26">
        <v>8</v>
      </c>
      <c r="L47" s="26">
        <v>21.3741032999989</v>
      </c>
      <c r="M47" s="26">
        <v>-101.18269799999401</v>
      </c>
      <c r="N47" s="27">
        <v>44750</v>
      </c>
      <c r="O47" s="28" t="s">
        <v>24</v>
      </c>
      <c r="P47" s="93"/>
      <c r="Q47" s="99"/>
      <c r="R47" s="26" t="str">
        <f t="shared" si="1"/>
        <v>Capturado</v>
      </c>
      <c r="S47" s="18" t="s">
        <v>314</v>
      </c>
      <c r="T47" s="2" t="str">
        <f t="shared" si="2"/>
        <v>Imprimir</v>
      </c>
      <c r="U47" s="2" t="s">
        <v>313</v>
      </c>
      <c r="V47" s="2"/>
      <c r="W47" s="63"/>
      <c r="X47" s="18" t="s">
        <v>14</v>
      </c>
      <c r="Y47" s="18" t="s">
        <v>14</v>
      </c>
      <c r="Z47" s="18" t="str">
        <f t="shared" si="3"/>
        <v>CAP</v>
      </c>
      <c r="AA47" s="18" t="str">
        <f t="shared" si="4"/>
        <v>. 34 - 84698</v>
      </c>
      <c r="AB47" s="18"/>
      <c r="AD47" s="22">
        <v>0</v>
      </c>
      <c r="AE47" s="29" t="str">
        <f t="shared" si="5"/>
        <v>Cambió</v>
      </c>
      <c r="AF47" s="30" t="s">
        <v>30</v>
      </c>
      <c r="AG47" s="29" t="s">
        <v>32</v>
      </c>
      <c r="AH47" s="29" t="s">
        <v>32</v>
      </c>
      <c r="AI47" s="11" t="s">
        <v>62</v>
      </c>
      <c r="AJ47" s="31"/>
      <c r="AK47" s="31"/>
    </row>
    <row r="48" spans="1:37" s="26" customFormat="1" ht="91.5" customHeight="1" x14ac:dyDescent="0.25">
      <c r="A48" s="91">
        <v>35</v>
      </c>
      <c r="B48" s="85">
        <v>84765</v>
      </c>
      <c r="C48" s="21" t="s">
        <v>486</v>
      </c>
      <c r="D48" s="22">
        <v>108897.73</v>
      </c>
      <c r="E48" s="23" t="s">
        <v>10</v>
      </c>
      <c r="F48" s="23" t="s">
        <v>11</v>
      </c>
      <c r="G48" s="90" t="s">
        <v>11</v>
      </c>
      <c r="H48" s="94" t="str">
        <f>J48&amp;"
 CUARTO (S) DORMITORIO"</f>
        <v>1
 CUARTO (S) DORMITORIO</v>
      </c>
      <c r="I48" s="25">
        <f t="shared" si="17"/>
        <v>6</v>
      </c>
      <c r="J48" s="88">
        <v>1</v>
      </c>
      <c r="K48" s="26">
        <v>6</v>
      </c>
      <c r="L48" s="26">
        <v>21.630555555554501</v>
      </c>
      <c r="M48" s="26">
        <v>-101.18613888888299</v>
      </c>
      <c r="N48" s="27">
        <v>44750</v>
      </c>
      <c r="O48" s="28" t="s">
        <v>24</v>
      </c>
      <c r="P48" s="93"/>
      <c r="Q48" s="99"/>
      <c r="R48" s="26" t="str">
        <f t="shared" si="1"/>
        <v>Capturado</v>
      </c>
      <c r="S48" s="18" t="s">
        <v>314</v>
      </c>
      <c r="T48" s="2" t="str">
        <f t="shared" si="2"/>
        <v>Imprimir</v>
      </c>
      <c r="U48" s="2" t="s">
        <v>313</v>
      </c>
      <c r="V48" s="2"/>
      <c r="W48" s="63"/>
      <c r="X48" s="18" t="s">
        <v>14</v>
      </c>
      <c r="Y48" s="18" t="s">
        <v>14</v>
      </c>
      <c r="Z48" s="18" t="str">
        <f t="shared" si="3"/>
        <v>CAP</v>
      </c>
      <c r="AA48" s="18" t="str">
        <f t="shared" si="4"/>
        <v>. 35 - 84765</v>
      </c>
      <c r="AB48" s="18"/>
      <c r="AD48" s="22">
        <v>0</v>
      </c>
      <c r="AE48" s="29" t="str">
        <f t="shared" si="5"/>
        <v>Cambió</v>
      </c>
      <c r="AF48" s="30" t="s">
        <v>30</v>
      </c>
      <c r="AG48" s="29" t="s">
        <v>32</v>
      </c>
      <c r="AH48" s="29" t="s">
        <v>32</v>
      </c>
      <c r="AI48" s="11" t="s">
        <v>62</v>
      </c>
      <c r="AJ48" s="31"/>
      <c r="AK48" s="31"/>
    </row>
    <row r="49" spans="1:37" s="26" customFormat="1" ht="75" x14ac:dyDescent="0.25">
      <c r="A49" s="91">
        <v>36</v>
      </c>
      <c r="B49" s="85">
        <v>85248</v>
      </c>
      <c r="C49" s="21" t="s">
        <v>487</v>
      </c>
      <c r="D49" s="22">
        <v>5700</v>
      </c>
      <c r="E49" s="23" t="s">
        <v>10</v>
      </c>
      <c r="F49" s="23" t="s">
        <v>11</v>
      </c>
      <c r="G49" s="90" t="s">
        <v>421</v>
      </c>
      <c r="H49" s="89" t="str">
        <f t="shared" ref="H49:H76" si="18">J49&amp;"
SILO (S)"</f>
        <v>1
SILO (S)</v>
      </c>
      <c r="I49" s="25">
        <f t="shared" ref="I49:I79" si="19">K49</f>
        <v>1</v>
      </c>
      <c r="J49" s="88">
        <v>1</v>
      </c>
      <c r="K49" s="26">
        <v>1</v>
      </c>
      <c r="L49" s="26">
        <v>21.691722222220999</v>
      </c>
      <c r="M49" s="26">
        <v>-101.370861111105</v>
      </c>
      <c r="N49" s="27">
        <v>44750</v>
      </c>
      <c r="O49" s="28" t="s">
        <v>24</v>
      </c>
      <c r="P49" s="93"/>
      <c r="Q49" s="104"/>
      <c r="R49" s="26" t="str">
        <f t="shared" si="1"/>
        <v>Capturado</v>
      </c>
      <c r="S49" s="18" t="s">
        <v>314</v>
      </c>
      <c r="T49" s="2" t="str">
        <f t="shared" si="2"/>
        <v>Imprimir</v>
      </c>
      <c r="U49" s="2" t="s">
        <v>313</v>
      </c>
      <c r="V49" s="2"/>
      <c r="W49" s="63"/>
      <c r="X49" s="18" t="s">
        <v>14</v>
      </c>
      <c r="Y49" s="18" t="s">
        <v>14</v>
      </c>
      <c r="Z49" s="18" t="str">
        <f t="shared" si="3"/>
        <v>CAP</v>
      </c>
      <c r="AA49" s="18" t="str">
        <f t="shared" si="4"/>
        <v>. 36 - 85248</v>
      </c>
      <c r="AB49" s="18"/>
      <c r="AD49" s="22">
        <v>0</v>
      </c>
      <c r="AE49" s="29" t="str">
        <f t="shared" si="5"/>
        <v>Cambió</v>
      </c>
      <c r="AF49" s="30" t="s">
        <v>30</v>
      </c>
      <c r="AG49" s="29" t="s">
        <v>32</v>
      </c>
      <c r="AH49" s="29" t="s">
        <v>32</v>
      </c>
      <c r="AI49" s="11" t="s">
        <v>62</v>
      </c>
      <c r="AJ49" s="31"/>
      <c r="AK49" s="31"/>
    </row>
    <row r="50" spans="1:37" s="26" customFormat="1" ht="94.5" customHeight="1" x14ac:dyDescent="0.25">
      <c r="A50" s="91">
        <v>37</v>
      </c>
      <c r="B50" s="85">
        <v>85343</v>
      </c>
      <c r="C50" s="21" t="s">
        <v>488</v>
      </c>
      <c r="D50" s="22">
        <v>5700</v>
      </c>
      <c r="E50" s="23" t="s">
        <v>10</v>
      </c>
      <c r="F50" s="23" t="s">
        <v>11</v>
      </c>
      <c r="G50" s="65" t="s">
        <v>422</v>
      </c>
      <c r="H50" s="89" t="str">
        <f t="shared" si="18"/>
        <v>1
SILO (S)</v>
      </c>
      <c r="I50" s="25">
        <f t="shared" si="19"/>
        <v>1</v>
      </c>
      <c r="J50" s="88">
        <v>1</v>
      </c>
      <c r="K50" s="26">
        <v>1</v>
      </c>
      <c r="L50" s="26">
        <v>21.6876111111096</v>
      </c>
      <c r="M50" s="26">
        <v>-101.220305555549</v>
      </c>
      <c r="N50" s="27">
        <v>44750</v>
      </c>
      <c r="O50" s="28" t="s">
        <v>24</v>
      </c>
      <c r="P50" s="93"/>
      <c r="Q50" s="104"/>
      <c r="R50" s="26" t="str">
        <f t="shared" si="1"/>
        <v>Capturado</v>
      </c>
      <c r="S50" s="18" t="s">
        <v>314</v>
      </c>
      <c r="T50" s="2" t="str">
        <f t="shared" si="2"/>
        <v>Imprimir</v>
      </c>
      <c r="U50" s="2" t="s">
        <v>313</v>
      </c>
      <c r="V50" s="2"/>
      <c r="W50" s="63"/>
      <c r="X50" s="18" t="s">
        <v>14</v>
      </c>
      <c r="Y50" s="18" t="s">
        <v>14</v>
      </c>
      <c r="Z50" s="18" t="str">
        <f t="shared" si="3"/>
        <v>CAP</v>
      </c>
      <c r="AA50" s="18" t="str">
        <f t="shared" si="4"/>
        <v>. 37 - 85343</v>
      </c>
      <c r="AB50" s="18"/>
      <c r="AD50" s="22">
        <v>0</v>
      </c>
      <c r="AE50" s="29" t="str">
        <f t="shared" si="5"/>
        <v>Cambió</v>
      </c>
      <c r="AF50" s="30" t="s">
        <v>30</v>
      </c>
      <c r="AG50" s="29" t="s">
        <v>32</v>
      </c>
      <c r="AH50" s="29" t="s">
        <v>32</v>
      </c>
      <c r="AI50" s="11" t="s">
        <v>62</v>
      </c>
      <c r="AJ50" s="31"/>
      <c r="AK50" s="31"/>
    </row>
    <row r="51" spans="1:37" s="26" customFormat="1" ht="94.5" customHeight="1" x14ac:dyDescent="0.25">
      <c r="A51" s="91">
        <v>38</v>
      </c>
      <c r="B51" s="85">
        <v>85810</v>
      </c>
      <c r="C51" s="21" t="s">
        <v>489</v>
      </c>
      <c r="D51" s="22">
        <v>5700</v>
      </c>
      <c r="E51" s="23" t="s">
        <v>10</v>
      </c>
      <c r="F51" s="23" t="s">
        <v>11</v>
      </c>
      <c r="G51" s="84" t="s">
        <v>420</v>
      </c>
      <c r="H51" s="89" t="str">
        <f t="shared" si="18"/>
        <v>1
SILO (S)</v>
      </c>
      <c r="I51" s="25">
        <f t="shared" si="19"/>
        <v>1</v>
      </c>
      <c r="J51" s="88">
        <v>1</v>
      </c>
      <c r="K51" s="26">
        <v>1</v>
      </c>
      <c r="L51" s="26">
        <v>21.665749999998798</v>
      </c>
      <c r="M51" s="26">
        <v>-101.215972222216</v>
      </c>
      <c r="N51" s="27">
        <v>44750</v>
      </c>
      <c r="O51" s="28" t="s">
        <v>24</v>
      </c>
      <c r="P51" s="93"/>
      <c r="Q51" s="104"/>
      <c r="R51" s="26" t="str">
        <f t="shared" si="1"/>
        <v>Capturado</v>
      </c>
      <c r="S51" s="18" t="s">
        <v>314</v>
      </c>
      <c r="T51" s="2" t="str">
        <f t="shared" si="2"/>
        <v>Imprimir</v>
      </c>
      <c r="U51" s="2" t="s">
        <v>313</v>
      </c>
      <c r="V51" s="2"/>
      <c r="W51" s="63"/>
      <c r="X51" s="18" t="s">
        <v>14</v>
      </c>
      <c r="Y51" s="18" t="s">
        <v>14</v>
      </c>
      <c r="Z51" s="18" t="str">
        <f t="shared" si="3"/>
        <v>CAP</v>
      </c>
      <c r="AA51" s="18" t="str">
        <f t="shared" si="4"/>
        <v>. 38 - 85810</v>
      </c>
      <c r="AB51" s="18"/>
      <c r="AD51" s="22">
        <v>0</v>
      </c>
      <c r="AE51" s="29" t="str">
        <f t="shared" si="5"/>
        <v>Cambió</v>
      </c>
      <c r="AF51" s="30" t="s">
        <v>38</v>
      </c>
      <c r="AG51" s="29" t="s">
        <v>32</v>
      </c>
      <c r="AH51" s="29" t="s">
        <v>32</v>
      </c>
      <c r="AI51" s="11" t="s">
        <v>62</v>
      </c>
      <c r="AJ51" s="31"/>
      <c r="AK51" s="31"/>
    </row>
    <row r="52" spans="1:37" s="26" customFormat="1" ht="74.25" customHeight="1" x14ac:dyDescent="0.25">
      <c r="A52" s="91">
        <v>39</v>
      </c>
      <c r="B52" s="85">
        <v>85854</v>
      </c>
      <c r="C52" s="21" t="s">
        <v>490</v>
      </c>
      <c r="D52" s="22">
        <v>5700</v>
      </c>
      <c r="E52" s="23" t="s">
        <v>10</v>
      </c>
      <c r="F52" s="23" t="s">
        <v>11</v>
      </c>
      <c r="G52" s="84" t="s">
        <v>423</v>
      </c>
      <c r="H52" s="89" t="str">
        <f t="shared" si="18"/>
        <v>1
SILO (S)</v>
      </c>
      <c r="I52" s="25">
        <f t="shared" si="19"/>
        <v>1</v>
      </c>
      <c r="J52" s="88">
        <v>1</v>
      </c>
      <c r="K52" s="26">
        <v>1</v>
      </c>
      <c r="L52" s="26">
        <v>21.5260599999988</v>
      </c>
      <c r="M52" s="26">
        <v>-101.049284999994</v>
      </c>
      <c r="N52" s="27">
        <v>44750</v>
      </c>
      <c r="O52" s="28" t="s">
        <v>24</v>
      </c>
      <c r="P52" s="93"/>
      <c r="Q52" s="104"/>
      <c r="R52" s="26" t="str">
        <f t="shared" si="1"/>
        <v>Capturado</v>
      </c>
      <c r="S52" s="18" t="s">
        <v>314</v>
      </c>
      <c r="T52" s="2" t="str">
        <f t="shared" si="2"/>
        <v>Imprimir</v>
      </c>
      <c r="U52" s="2" t="s">
        <v>313</v>
      </c>
      <c r="V52" s="2"/>
      <c r="W52" s="63"/>
      <c r="X52" s="18" t="s">
        <v>14</v>
      </c>
      <c r="Y52" s="18" t="s">
        <v>14</v>
      </c>
      <c r="Z52" s="18" t="str">
        <f t="shared" si="3"/>
        <v>CAP</v>
      </c>
      <c r="AA52" s="18" t="str">
        <f t="shared" si="4"/>
        <v>. 39 - 85854</v>
      </c>
      <c r="AB52" s="18"/>
      <c r="AD52" s="22">
        <v>0</v>
      </c>
      <c r="AE52" s="29" t="str">
        <f t="shared" si="5"/>
        <v>Cambió</v>
      </c>
      <c r="AF52" s="30" t="s">
        <v>38</v>
      </c>
      <c r="AG52" s="29" t="s">
        <v>32</v>
      </c>
      <c r="AH52" s="29" t="s">
        <v>32</v>
      </c>
      <c r="AI52" s="11" t="s">
        <v>62</v>
      </c>
      <c r="AJ52" s="31"/>
      <c r="AK52" s="31"/>
    </row>
    <row r="53" spans="1:37" s="26" customFormat="1" ht="77.25" customHeight="1" x14ac:dyDescent="0.25">
      <c r="A53" s="91">
        <v>40</v>
      </c>
      <c r="B53" s="85">
        <v>86049</v>
      </c>
      <c r="C53" s="21" t="s">
        <v>491</v>
      </c>
      <c r="D53" s="22">
        <v>17100</v>
      </c>
      <c r="E53" s="23" t="s">
        <v>10</v>
      </c>
      <c r="F53" s="23" t="s">
        <v>11</v>
      </c>
      <c r="G53" s="84" t="s">
        <v>328</v>
      </c>
      <c r="H53" s="89" t="str">
        <f t="shared" si="18"/>
        <v>3
SILO (S)</v>
      </c>
      <c r="I53" s="25">
        <f t="shared" si="19"/>
        <v>3</v>
      </c>
      <c r="J53" s="88">
        <v>3</v>
      </c>
      <c r="K53" s="26">
        <v>3</v>
      </c>
      <c r="L53" s="26">
        <v>21.5348969999989</v>
      </c>
      <c r="M53" s="26">
        <v>-101.034791999994</v>
      </c>
      <c r="N53" s="27">
        <v>44750</v>
      </c>
      <c r="O53" s="28" t="s">
        <v>24</v>
      </c>
      <c r="P53" s="93"/>
      <c r="Q53" s="104"/>
      <c r="R53" s="26" t="str">
        <f t="shared" si="1"/>
        <v>Capturado</v>
      </c>
      <c r="S53" s="18"/>
      <c r="T53" s="2" t="str">
        <f t="shared" si="2"/>
        <v>Imprimir</v>
      </c>
      <c r="U53" s="2" t="s">
        <v>313</v>
      </c>
      <c r="V53" s="2"/>
      <c r="W53" s="63"/>
      <c r="X53" s="18" t="s">
        <v>14</v>
      </c>
      <c r="Y53" s="18" t="s">
        <v>14</v>
      </c>
      <c r="Z53" s="18" t="str">
        <f t="shared" si="3"/>
        <v>CAP</v>
      </c>
      <c r="AA53" s="18" t="str">
        <f t="shared" si="4"/>
        <v>. 40 - 86049</v>
      </c>
      <c r="AB53" s="18"/>
      <c r="AD53" s="22">
        <v>0</v>
      </c>
      <c r="AE53" s="29" t="str">
        <f t="shared" si="5"/>
        <v>Cambió</v>
      </c>
      <c r="AF53" s="30" t="s">
        <v>38</v>
      </c>
      <c r="AG53" s="29" t="s">
        <v>32</v>
      </c>
      <c r="AH53" s="29" t="s">
        <v>32</v>
      </c>
      <c r="AI53" s="11" t="s">
        <v>62</v>
      </c>
      <c r="AJ53" s="31"/>
      <c r="AK53" s="31"/>
    </row>
    <row r="54" spans="1:37" s="26" customFormat="1" ht="72.75" customHeight="1" x14ac:dyDescent="0.25">
      <c r="A54" s="91">
        <v>41</v>
      </c>
      <c r="B54" s="85">
        <v>86268</v>
      </c>
      <c r="C54" s="21" t="s">
        <v>492</v>
      </c>
      <c r="D54" s="22">
        <v>17100</v>
      </c>
      <c r="E54" s="23" t="s">
        <v>10</v>
      </c>
      <c r="F54" s="23" t="s">
        <v>11</v>
      </c>
      <c r="G54" s="65" t="s">
        <v>351</v>
      </c>
      <c r="H54" s="89" t="str">
        <f t="shared" si="18"/>
        <v>3
SILO (S)</v>
      </c>
      <c r="I54" s="25">
        <f t="shared" si="19"/>
        <v>3</v>
      </c>
      <c r="J54" s="88">
        <v>3</v>
      </c>
      <c r="K54" s="26">
        <v>3</v>
      </c>
      <c r="L54" s="26">
        <v>21.260999999998901</v>
      </c>
      <c r="M54" s="26">
        <v>-101.403499999994</v>
      </c>
      <c r="N54" s="27">
        <v>44750</v>
      </c>
      <c r="O54" s="28" t="s">
        <v>24</v>
      </c>
      <c r="P54" s="93"/>
      <c r="Q54" s="104"/>
      <c r="R54" s="26" t="str">
        <f t="shared" si="1"/>
        <v>Capturado</v>
      </c>
      <c r="S54" s="18"/>
      <c r="T54" s="2" t="str">
        <f t="shared" si="2"/>
        <v>Imprimir</v>
      </c>
      <c r="U54" s="2" t="s">
        <v>317</v>
      </c>
      <c r="V54" s="2"/>
      <c r="W54" s="63"/>
      <c r="X54" s="18" t="s">
        <v>14</v>
      </c>
      <c r="Y54" s="18" t="s">
        <v>14</v>
      </c>
      <c r="Z54" s="18" t="str">
        <f t="shared" si="3"/>
        <v>CAP</v>
      </c>
      <c r="AA54" s="18" t="str">
        <f t="shared" si="4"/>
        <v>. 41 - 86268</v>
      </c>
      <c r="AB54" s="18"/>
      <c r="AD54" s="22">
        <v>0</v>
      </c>
      <c r="AE54" s="29" t="str">
        <f t="shared" si="5"/>
        <v>Cambió</v>
      </c>
      <c r="AF54" s="30" t="s">
        <v>38</v>
      </c>
      <c r="AG54" s="29" t="s">
        <v>32</v>
      </c>
      <c r="AH54" s="29" t="s">
        <v>32</v>
      </c>
      <c r="AI54" s="11" t="s">
        <v>62</v>
      </c>
      <c r="AJ54" s="31"/>
      <c r="AK54" s="31"/>
    </row>
    <row r="55" spans="1:37" s="26" customFormat="1" ht="77.25" customHeight="1" x14ac:dyDescent="0.25">
      <c r="A55" s="91">
        <v>42</v>
      </c>
      <c r="B55" s="85">
        <v>86305</v>
      </c>
      <c r="C55" s="21" t="s">
        <v>493</v>
      </c>
      <c r="D55" s="22">
        <v>5700</v>
      </c>
      <c r="E55" s="23" t="s">
        <v>10</v>
      </c>
      <c r="F55" s="23" t="s">
        <v>11</v>
      </c>
      <c r="G55" s="65" t="s">
        <v>320</v>
      </c>
      <c r="H55" s="89" t="str">
        <f t="shared" si="18"/>
        <v>1
SILO (S)</v>
      </c>
      <c r="I55" s="25">
        <f t="shared" si="19"/>
        <v>1</v>
      </c>
      <c r="J55" s="88">
        <v>1</v>
      </c>
      <c r="K55" s="26">
        <v>1</v>
      </c>
      <c r="L55" s="26">
        <v>21.289353999998799</v>
      </c>
      <c r="M55" s="26">
        <v>-101.236783999994</v>
      </c>
      <c r="N55" s="27">
        <v>44750</v>
      </c>
      <c r="O55" s="28" t="s">
        <v>24</v>
      </c>
      <c r="P55" s="93"/>
      <c r="Q55" s="104"/>
      <c r="R55" s="26" t="str">
        <f t="shared" si="1"/>
        <v>Capturado</v>
      </c>
      <c r="S55" s="18"/>
      <c r="T55" s="2" t="str">
        <f t="shared" si="2"/>
        <v>Imprimir</v>
      </c>
      <c r="U55" s="2" t="s">
        <v>317</v>
      </c>
      <c r="V55" s="2"/>
      <c r="W55" s="63"/>
      <c r="X55" s="18" t="s">
        <v>14</v>
      </c>
      <c r="Y55" s="18" t="s">
        <v>14</v>
      </c>
      <c r="Z55" s="18" t="str">
        <f t="shared" si="3"/>
        <v>CAP</v>
      </c>
      <c r="AA55" s="18" t="str">
        <f t="shared" si="4"/>
        <v>. 42 - 86305</v>
      </c>
      <c r="AB55" s="18"/>
      <c r="AD55" s="22">
        <v>0</v>
      </c>
      <c r="AE55" s="29" t="str">
        <f t="shared" si="5"/>
        <v>Cambió</v>
      </c>
      <c r="AF55" s="30" t="s">
        <v>38</v>
      </c>
      <c r="AG55" s="29" t="s">
        <v>32</v>
      </c>
      <c r="AH55" s="29" t="s">
        <v>32</v>
      </c>
      <c r="AI55" s="11" t="s">
        <v>62</v>
      </c>
      <c r="AJ55" s="31"/>
      <c r="AK55" s="31"/>
    </row>
    <row r="56" spans="1:37" s="26" customFormat="1" ht="87.75" customHeight="1" x14ac:dyDescent="0.25">
      <c r="A56" s="91">
        <v>43</v>
      </c>
      <c r="B56" s="85">
        <v>86439</v>
      </c>
      <c r="C56" s="21" t="s">
        <v>494</v>
      </c>
      <c r="D56" s="22">
        <v>68400</v>
      </c>
      <c r="E56" s="23" t="s">
        <v>10</v>
      </c>
      <c r="F56" s="23" t="s">
        <v>11</v>
      </c>
      <c r="G56" s="65" t="s">
        <v>346</v>
      </c>
      <c r="H56" s="89" t="str">
        <f t="shared" si="18"/>
        <v>12
SILO (S)</v>
      </c>
      <c r="I56" s="25">
        <f t="shared" si="19"/>
        <v>12</v>
      </c>
      <c r="J56" s="88">
        <v>12</v>
      </c>
      <c r="K56" s="26">
        <v>12</v>
      </c>
      <c r="L56" s="26">
        <v>21.306560999998901</v>
      </c>
      <c r="M56" s="26">
        <v>-101.222381999994</v>
      </c>
      <c r="N56" s="27">
        <v>44750</v>
      </c>
      <c r="O56" s="28" t="s">
        <v>24</v>
      </c>
      <c r="P56" s="93"/>
      <c r="Q56" s="104"/>
      <c r="R56" s="26" t="str">
        <f t="shared" si="1"/>
        <v>Capturado</v>
      </c>
      <c r="S56" s="18"/>
      <c r="T56" s="2" t="str">
        <f t="shared" si="2"/>
        <v>Imprimir</v>
      </c>
      <c r="U56" s="2" t="s">
        <v>317</v>
      </c>
      <c r="V56" s="2"/>
      <c r="W56" s="63"/>
      <c r="X56" s="18" t="s">
        <v>14</v>
      </c>
      <c r="Y56" s="18" t="s">
        <v>14</v>
      </c>
      <c r="Z56" s="18" t="str">
        <f t="shared" si="3"/>
        <v>CAP</v>
      </c>
      <c r="AA56" s="18" t="str">
        <f t="shared" si="4"/>
        <v>. 43 - 86439</v>
      </c>
      <c r="AB56" s="18"/>
      <c r="AD56" s="22">
        <v>0</v>
      </c>
      <c r="AE56" s="29" t="str">
        <f t="shared" si="5"/>
        <v>Cambió</v>
      </c>
      <c r="AF56" s="30" t="s">
        <v>38</v>
      </c>
      <c r="AG56" s="29" t="s">
        <v>32</v>
      </c>
      <c r="AH56" s="29" t="s">
        <v>32</v>
      </c>
      <c r="AI56" s="11" t="s">
        <v>62</v>
      </c>
      <c r="AJ56" s="31"/>
      <c r="AK56" s="31"/>
    </row>
    <row r="57" spans="1:37" s="26" customFormat="1" ht="87.75" customHeight="1" x14ac:dyDescent="0.25">
      <c r="A57" s="91">
        <v>44</v>
      </c>
      <c r="B57" s="85">
        <v>86485</v>
      </c>
      <c r="C57" s="21" t="s">
        <v>495</v>
      </c>
      <c r="D57" s="22">
        <v>5700</v>
      </c>
      <c r="E57" s="23" t="s">
        <v>10</v>
      </c>
      <c r="F57" s="23" t="s">
        <v>11</v>
      </c>
      <c r="G57" s="90" t="s">
        <v>425</v>
      </c>
      <c r="H57" s="89" t="str">
        <f t="shared" si="18"/>
        <v>1
SILO (S)</v>
      </c>
      <c r="I57" s="25">
        <f t="shared" si="19"/>
        <v>1</v>
      </c>
      <c r="J57" s="88">
        <v>1</v>
      </c>
      <c r="K57" s="26">
        <v>1</v>
      </c>
      <c r="L57" s="26">
        <v>21.701499999998799</v>
      </c>
      <c r="M57" s="26">
        <v>-101.295583333327</v>
      </c>
      <c r="N57" s="27">
        <v>44757</v>
      </c>
      <c r="O57" s="28" t="s">
        <v>24</v>
      </c>
      <c r="P57" s="93"/>
      <c r="Q57" s="104"/>
      <c r="R57" s="26" t="str">
        <f t="shared" si="1"/>
        <v>Capturado</v>
      </c>
      <c r="S57" s="18"/>
      <c r="T57" s="2" t="str">
        <f t="shared" si="2"/>
        <v>Imprimir</v>
      </c>
      <c r="U57" s="2" t="s">
        <v>317</v>
      </c>
      <c r="V57" s="2"/>
      <c r="W57" s="63"/>
      <c r="X57" s="18" t="s">
        <v>14</v>
      </c>
      <c r="Y57" s="18" t="s">
        <v>14</v>
      </c>
      <c r="Z57" s="18" t="str">
        <f t="shared" si="3"/>
        <v>CAP</v>
      </c>
      <c r="AA57" s="18" t="str">
        <f t="shared" si="4"/>
        <v>. 44 - 86485</v>
      </c>
      <c r="AB57" s="18"/>
      <c r="AD57" s="22">
        <v>0</v>
      </c>
      <c r="AE57" s="29" t="str">
        <f t="shared" si="5"/>
        <v>Cambió</v>
      </c>
      <c r="AF57" s="30" t="s">
        <v>38</v>
      </c>
      <c r="AG57" s="29" t="s">
        <v>32</v>
      </c>
      <c r="AH57" s="29" t="s">
        <v>32</v>
      </c>
      <c r="AI57" s="11" t="s">
        <v>62</v>
      </c>
      <c r="AJ57" s="31"/>
      <c r="AK57" s="31"/>
    </row>
    <row r="58" spans="1:37" s="26" customFormat="1" ht="87.75" customHeight="1" x14ac:dyDescent="0.25">
      <c r="A58" s="91">
        <v>45</v>
      </c>
      <c r="B58" s="85">
        <v>86553</v>
      </c>
      <c r="C58" s="21" t="s">
        <v>496</v>
      </c>
      <c r="D58" s="22">
        <v>5700</v>
      </c>
      <c r="E58" s="23" t="s">
        <v>10</v>
      </c>
      <c r="F58" s="23" t="s">
        <v>11</v>
      </c>
      <c r="G58" s="65" t="s">
        <v>426</v>
      </c>
      <c r="H58" s="89" t="str">
        <f t="shared" si="18"/>
        <v>1
SILO (S)</v>
      </c>
      <c r="I58" s="25">
        <f t="shared" si="19"/>
        <v>1</v>
      </c>
      <c r="J58" s="88">
        <v>1</v>
      </c>
      <c r="K58" s="26">
        <v>1</v>
      </c>
      <c r="L58" s="26">
        <v>21.7452777777766</v>
      </c>
      <c r="M58" s="26">
        <v>-101.285611111105</v>
      </c>
      <c r="N58" s="27">
        <v>44757</v>
      </c>
      <c r="O58" s="28" t="s">
        <v>24</v>
      </c>
      <c r="P58" s="93"/>
      <c r="Q58" s="104"/>
      <c r="R58" s="26" t="str">
        <f t="shared" si="1"/>
        <v>Capturado</v>
      </c>
      <c r="S58" s="18" t="s">
        <v>314</v>
      </c>
      <c r="T58" s="2" t="str">
        <f t="shared" si="2"/>
        <v>Imprimir</v>
      </c>
      <c r="U58" s="2" t="s">
        <v>317</v>
      </c>
      <c r="V58" s="2"/>
      <c r="W58" s="63"/>
      <c r="X58" s="18" t="s">
        <v>14</v>
      </c>
      <c r="Y58" s="18" t="s">
        <v>14</v>
      </c>
      <c r="Z58" s="18" t="str">
        <f t="shared" si="3"/>
        <v>CAP</v>
      </c>
      <c r="AA58" s="18" t="str">
        <f t="shared" si="4"/>
        <v>. 45 - 86553</v>
      </c>
      <c r="AB58" s="18"/>
      <c r="AD58" s="22">
        <v>0</v>
      </c>
      <c r="AE58" s="29" t="str">
        <f t="shared" si="5"/>
        <v>Cambió</v>
      </c>
      <c r="AF58" s="30" t="s">
        <v>38</v>
      </c>
      <c r="AG58" s="29" t="s">
        <v>32</v>
      </c>
      <c r="AH58" s="29" t="s">
        <v>32</v>
      </c>
      <c r="AI58" s="11" t="s">
        <v>62</v>
      </c>
      <c r="AJ58" s="31"/>
      <c r="AK58" s="31"/>
    </row>
    <row r="59" spans="1:37" s="26" customFormat="1" ht="87.75" customHeight="1" x14ac:dyDescent="0.25">
      <c r="A59" s="91">
        <v>46</v>
      </c>
      <c r="B59" s="85">
        <v>86563</v>
      </c>
      <c r="C59" s="21" t="s">
        <v>497</v>
      </c>
      <c r="D59" s="22">
        <v>5700</v>
      </c>
      <c r="E59" s="23" t="s">
        <v>10</v>
      </c>
      <c r="F59" s="23" t="s">
        <v>11</v>
      </c>
      <c r="G59" s="65" t="s">
        <v>341</v>
      </c>
      <c r="H59" s="89" t="str">
        <f t="shared" si="18"/>
        <v>1
SILO (S)</v>
      </c>
      <c r="I59" s="25">
        <f t="shared" si="19"/>
        <v>1</v>
      </c>
      <c r="J59" s="88">
        <v>1</v>
      </c>
      <c r="K59" s="26">
        <v>1</v>
      </c>
      <c r="L59" s="26">
        <v>21.342749999998802</v>
      </c>
      <c r="M59" s="26">
        <v>-101.48455555555</v>
      </c>
      <c r="N59" s="27">
        <v>44757</v>
      </c>
      <c r="O59" s="28" t="s">
        <v>24</v>
      </c>
      <c r="P59" s="93"/>
      <c r="Q59" s="104"/>
      <c r="R59" s="26" t="str">
        <f t="shared" si="1"/>
        <v>Capturado</v>
      </c>
      <c r="S59" s="18" t="s">
        <v>314</v>
      </c>
      <c r="T59" s="2" t="str">
        <f t="shared" si="2"/>
        <v>Imprimir</v>
      </c>
      <c r="U59" s="2" t="s">
        <v>317</v>
      </c>
      <c r="V59" s="2"/>
      <c r="W59" s="63"/>
      <c r="X59" s="18" t="s">
        <v>14</v>
      </c>
      <c r="Y59" s="18" t="s">
        <v>14</v>
      </c>
      <c r="Z59" s="18" t="str">
        <f t="shared" si="3"/>
        <v>CAP</v>
      </c>
      <c r="AA59" s="18" t="str">
        <f t="shared" si="4"/>
        <v>. 46 - 86563</v>
      </c>
      <c r="AB59" s="18"/>
      <c r="AD59" s="22">
        <v>0</v>
      </c>
      <c r="AE59" s="29" t="str">
        <f t="shared" si="5"/>
        <v>Cambió</v>
      </c>
      <c r="AF59" s="30" t="s">
        <v>36</v>
      </c>
      <c r="AG59" s="29" t="s">
        <v>32</v>
      </c>
      <c r="AH59" s="29" t="s">
        <v>32</v>
      </c>
      <c r="AI59" s="11" t="s">
        <v>62</v>
      </c>
      <c r="AJ59" s="31"/>
      <c r="AK59" s="31"/>
    </row>
    <row r="60" spans="1:37" s="26" customFormat="1" ht="87.75" customHeight="1" x14ac:dyDescent="0.25">
      <c r="A60" s="91">
        <v>47</v>
      </c>
      <c r="B60" s="85">
        <v>86600</v>
      </c>
      <c r="C60" s="21" t="s">
        <v>498</v>
      </c>
      <c r="D60" s="22">
        <v>5700</v>
      </c>
      <c r="E60" s="23" t="s">
        <v>10</v>
      </c>
      <c r="F60" s="23" t="s">
        <v>11</v>
      </c>
      <c r="G60" s="90" t="s">
        <v>429</v>
      </c>
      <c r="H60" s="89" t="str">
        <f t="shared" si="18"/>
        <v>1
SILO (S)</v>
      </c>
      <c r="I60" s="25">
        <f t="shared" si="19"/>
        <v>1</v>
      </c>
      <c r="J60" s="88">
        <v>1</v>
      </c>
      <c r="K60" s="26">
        <v>1</v>
      </c>
      <c r="L60" s="26">
        <v>21.667833333332201</v>
      </c>
      <c r="M60" s="26">
        <v>-101.25333333332701</v>
      </c>
      <c r="N60" s="27">
        <v>44757</v>
      </c>
      <c r="O60" s="28" t="s">
        <v>24</v>
      </c>
      <c r="P60" s="93"/>
      <c r="Q60" s="104"/>
      <c r="R60" s="26" t="str">
        <f t="shared" si="1"/>
        <v>Capturado</v>
      </c>
      <c r="S60" s="18" t="s">
        <v>314</v>
      </c>
      <c r="T60" s="2" t="str">
        <f t="shared" si="2"/>
        <v>Imprimir</v>
      </c>
      <c r="U60" s="2" t="s">
        <v>317</v>
      </c>
      <c r="V60" s="2"/>
      <c r="W60" s="63"/>
      <c r="X60" s="18" t="s">
        <v>14</v>
      </c>
      <c r="Y60" s="18" t="s">
        <v>14</v>
      </c>
      <c r="Z60" s="18" t="str">
        <f t="shared" si="3"/>
        <v>CAP</v>
      </c>
      <c r="AA60" s="18" t="str">
        <f t="shared" si="4"/>
        <v>. 47 - 86600</v>
      </c>
      <c r="AB60" s="18"/>
      <c r="AD60" s="22">
        <v>0</v>
      </c>
      <c r="AE60" s="29" t="str">
        <f t="shared" si="5"/>
        <v>Cambió</v>
      </c>
      <c r="AF60" s="30" t="s">
        <v>38</v>
      </c>
      <c r="AG60" s="29" t="s">
        <v>32</v>
      </c>
      <c r="AH60" s="29" t="s">
        <v>32</v>
      </c>
      <c r="AI60" s="11" t="s">
        <v>62</v>
      </c>
      <c r="AJ60" s="31"/>
      <c r="AK60" s="31"/>
    </row>
    <row r="61" spans="1:37" s="26" customFormat="1" ht="87.75" customHeight="1" x14ac:dyDescent="0.25">
      <c r="A61" s="91">
        <v>48</v>
      </c>
      <c r="B61" s="85">
        <v>86608</v>
      </c>
      <c r="C61" s="21" t="s">
        <v>499</v>
      </c>
      <c r="D61" s="22">
        <v>5700</v>
      </c>
      <c r="E61" s="23" t="s">
        <v>10</v>
      </c>
      <c r="F61" s="23" t="s">
        <v>11</v>
      </c>
      <c r="G61" s="90" t="s">
        <v>429</v>
      </c>
      <c r="H61" s="89" t="str">
        <f t="shared" si="18"/>
        <v>1
SILO (S)</v>
      </c>
      <c r="I61" s="25">
        <f t="shared" si="19"/>
        <v>1</v>
      </c>
      <c r="J61" s="88">
        <v>1</v>
      </c>
      <c r="K61" s="26">
        <v>1</v>
      </c>
      <c r="N61" s="27"/>
      <c r="O61" s="28"/>
      <c r="P61" s="93"/>
      <c r="Q61" s="104"/>
      <c r="R61" s="26" t="str">
        <f t="shared" si="1"/>
        <v>Capturado</v>
      </c>
      <c r="S61" s="18"/>
      <c r="T61" s="2" t="str">
        <f t="shared" si="2"/>
        <v>Imprimir</v>
      </c>
      <c r="U61" s="2"/>
      <c r="V61" s="2"/>
      <c r="W61" s="63"/>
      <c r="X61" s="18"/>
      <c r="Y61" s="18"/>
      <c r="Z61" s="18"/>
      <c r="AA61" s="18"/>
      <c r="AB61" s="18"/>
      <c r="AD61" s="22"/>
      <c r="AE61" s="29"/>
      <c r="AF61" s="30"/>
      <c r="AG61" s="29"/>
      <c r="AH61" s="29"/>
      <c r="AI61" s="11"/>
      <c r="AJ61" s="31"/>
      <c r="AK61" s="31"/>
    </row>
    <row r="62" spans="1:37" s="26" customFormat="1" ht="100.5" customHeight="1" x14ac:dyDescent="0.25">
      <c r="A62" s="91">
        <v>49</v>
      </c>
      <c r="B62" s="85">
        <v>86785</v>
      </c>
      <c r="C62" s="21" t="s">
        <v>500</v>
      </c>
      <c r="D62" s="22">
        <v>17100</v>
      </c>
      <c r="E62" s="23" t="s">
        <v>10</v>
      </c>
      <c r="F62" s="23" t="s">
        <v>11</v>
      </c>
      <c r="G62" s="65" t="s">
        <v>329</v>
      </c>
      <c r="H62" s="89" t="str">
        <f t="shared" si="18"/>
        <v>3
SILO (S)</v>
      </c>
      <c r="I62" s="25">
        <f t="shared" si="19"/>
        <v>3</v>
      </c>
      <c r="J62" s="88">
        <v>3</v>
      </c>
      <c r="K62" s="26">
        <v>3</v>
      </c>
      <c r="N62" s="27"/>
      <c r="O62" s="28"/>
      <c r="P62" s="93"/>
      <c r="Q62" s="104"/>
      <c r="R62" s="26" t="str">
        <f t="shared" si="1"/>
        <v>Capturado</v>
      </c>
      <c r="S62" s="18"/>
      <c r="T62" s="2" t="str">
        <f t="shared" si="2"/>
        <v>Imprimir</v>
      </c>
      <c r="U62" s="2"/>
      <c r="V62" s="2"/>
      <c r="W62" s="63"/>
      <c r="X62" s="18"/>
      <c r="Y62" s="18"/>
      <c r="Z62" s="18"/>
      <c r="AA62" s="18"/>
      <c r="AB62" s="18"/>
      <c r="AD62" s="22"/>
      <c r="AE62" s="29"/>
      <c r="AF62" s="30"/>
      <c r="AG62" s="29"/>
      <c r="AH62" s="29"/>
      <c r="AI62" s="11"/>
      <c r="AJ62" s="31"/>
      <c r="AK62" s="31"/>
    </row>
    <row r="63" spans="1:37" s="26" customFormat="1" ht="94.5" customHeight="1" x14ac:dyDescent="0.25">
      <c r="A63" s="91">
        <v>50</v>
      </c>
      <c r="B63" s="85">
        <v>86817</v>
      </c>
      <c r="C63" s="21" t="s">
        <v>501</v>
      </c>
      <c r="D63" s="22">
        <v>17100</v>
      </c>
      <c r="E63" s="23" t="s">
        <v>10</v>
      </c>
      <c r="F63" s="23" t="s">
        <v>11</v>
      </c>
      <c r="G63" s="65" t="s">
        <v>323</v>
      </c>
      <c r="H63" s="89" t="str">
        <f t="shared" si="18"/>
        <v>3
SILO (S)</v>
      </c>
      <c r="I63" s="25">
        <f t="shared" si="19"/>
        <v>3</v>
      </c>
      <c r="J63" s="88">
        <v>3</v>
      </c>
      <c r="K63" s="26">
        <v>3</v>
      </c>
      <c r="N63" s="27"/>
      <c r="O63" s="28"/>
      <c r="P63" s="93"/>
      <c r="Q63" s="104"/>
      <c r="R63" s="26" t="str">
        <f t="shared" si="1"/>
        <v>Capturado</v>
      </c>
      <c r="S63" s="18"/>
      <c r="T63" s="2" t="str">
        <f t="shared" si="2"/>
        <v>Imprimir</v>
      </c>
      <c r="U63" s="2"/>
      <c r="V63" s="2"/>
      <c r="W63" s="63"/>
      <c r="X63" s="18"/>
      <c r="Y63" s="18"/>
      <c r="Z63" s="18"/>
      <c r="AA63" s="18"/>
      <c r="AB63" s="18"/>
      <c r="AD63" s="22"/>
      <c r="AE63" s="29"/>
      <c r="AF63" s="30"/>
      <c r="AG63" s="29"/>
      <c r="AH63" s="29"/>
      <c r="AI63" s="11"/>
      <c r="AJ63" s="31"/>
      <c r="AK63" s="31"/>
    </row>
    <row r="64" spans="1:37" s="26" customFormat="1" ht="96.75" customHeight="1" x14ac:dyDescent="0.25">
      <c r="A64" s="91">
        <v>51</v>
      </c>
      <c r="B64" s="85">
        <v>87321</v>
      </c>
      <c r="C64" s="21" t="s">
        <v>502</v>
      </c>
      <c r="D64" s="22">
        <v>28500</v>
      </c>
      <c r="E64" s="23" t="s">
        <v>10</v>
      </c>
      <c r="F64" s="23" t="s">
        <v>11</v>
      </c>
      <c r="G64" s="84" t="s">
        <v>354</v>
      </c>
      <c r="H64" s="89" t="str">
        <f t="shared" si="18"/>
        <v>5
SILO (S)</v>
      </c>
      <c r="I64" s="25">
        <f t="shared" si="19"/>
        <v>5</v>
      </c>
      <c r="J64" s="88">
        <v>5</v>
      </c>
      <c r="K64" s="26">
        <v>5</v>
      </c>
      <c r="N64" s="27"/>
      <c r="O64" s="28"/>
      <c r="P64" s="93"/>
      <c r="Q64" s="104"/>
      <c r="R64" s="26" t="str">
        <f t="shared" si="1"/>
        <v>Capturado</v>
      </c>
      <c r="S64" s="18"/>
      <c r="T64" s="2" t="str">
        <f t="shared" si="2"/>
        <v>Imprimir</v>
      </c>
      <c r="U64" s="2"/>
      <c r="V64" s="2"/>
      <c r="W64" s="63"/>
      <c r="X64" s="18"/>
      <c r="Y64" s="18"/>
      <c r="Z64" s="18"/>
      <c r="AA64" s="18"/>
      <c r="AB64" s="18"/>
      <c r="AD64" s="22"/>
      <c r="AE64" s="29"/>
      <c r="AF64" s="30"/>
      <c r="AG64" s="29"/>
      <c r="AH64" s="29"/>
      <c r="AI64" s="11"/>
      <c r="AJ64" s="31"/>
      <c r="AK64" s="31"/>
    </row>
    <row r="65" spans="1:37" s="26" customFormat="1" ht="87" customHeight="1" x14ac:dyDescent="0.25">
      <c r="A65" s="91">
        <v>52</v>
      </c>
      <c r="B65" s="85">
        <v>87357</v>
      </c>
      <c r="C65" s="21" t="s">
        <v>503</v>
      </c>
      <c r="D65" s="22">
        <v>17100</v>
      </c>
      <c r="E65" s="23" t="s">
        <v>10</v>
      </c>
      <c r="F65" s="23" t="s">
        <v>11</v>
      </c>
      <c r="G65" s="90" t="s">
        <v>345</v>
      </c>
      <c r="H65" s="89" t="str">
        <f t="shared" si="18"/>
        <v>3
SILO (S)</v>
      </c>
      <c r="I65" s="25">
        <f t="shared" si="19"/>
        <v>3</v>
      </c>
      <c r="J65" s="88">
        <v>3</v>
      </c>
      <c r="K65" s="26">
        <v>3</v>
      </c>
      <c r="N65" s="27"/>
      <c r="O65" s="28"/>
      <c r="P65" s="93"/>
      <c r="Q65" s="104"/>
      <c r="R65" s="26" t="str">
        <f t="shared" si="1"/>
        <v>Capturado</v>
      </c>
      <c r="S65" s="76"/>
      <c r="T65" s="2" t="str">
        <f t="shared" si="2"/>
        <v>Imprimir</v>
      </c>
      <c r="U65" s="2"/>
      <c r="V65" s="2"/>
      <c r="W65" s="63"/>
      <c r="X65" s="18"/>
      <c r="Y65" s="18"/>
      <c r="Z65" s="18"/>
      <c r="AA65" s="18"/>
      <c r="AB65" s="18"/>
      <c r="AD65" s="22"/>
      <c r="AE65" s="29"/>
      <c r="AF65" s="30"/>
      <c r="AG65" s="29"/>
      <c r="AH65" s="29"/>
      <c r="AI65" s="11"/>
      <c r="AJ65" s="31"/>
      <c r="AK65" s="31"/>
    </row>
    <row r="66" spans="1:37" s="26" customFormat="1" ht="93" customHeight="1" x14ac:dyDescent="0.25">
      <c r="A66" s="91">
        <v>53</v>
      </c>
      <c r="B66" s="85">
        <v>87417</v>
      </c>
      <c r="C66" s="21" t="s">
        <v>504</v>
      </c>
      <c r="D66" s="22">
        <v>28500</v>
      </c>
      <c r="E66" s="23" t="s">
        <v>10</v>
      </c>
      <c r="F66" s="23" t="s">
        <v>11</v>
      </c>
      <c r="G66" s="65" t="s">
        <v>319</v>
      </c>
      <c r="H66" s="89" t="str">
        <f t="shared" si="18"/>
        <v>5
SILO (S)</v>
      </c>
      <c r="I66" s="25">
        <f t="shared" si="19"/>
        <v>5</v>
      </c>
      <c r="J66" s="88">
        <v>5</v>
      </c>
      <c r="K66" s="26">
        <v>5</v>
      </c>
      <c r="N66" s="27"/>
      <c r="O66" s="28"/>
      <c r="P66" s="93"/>
      <c r="Q66" s="104"/>
      <c r="R66" s="26" t="str">
        <f t="shared" si="1"/>
        <v>Capturado</v>
      </c>
      <c r="S66" s="18"/>
      <c r="T66" s="2" t="str">
        <f t="shared" si="2"/>
        <v>Imprimir</v>
      </c>
      <c r="U66" s="2"/>
      <c r="V66" s="2"/>
      <c r="W66" s="63"/>
      <c r="X66" s="18"/>
      <c r="Y66" s="18"/>
      <c r="Z66" s="18"/>
      <c r="AA66" s="18"/>
      <c r="AB66" s="18"/>
      <c r="AD66" s="22"/>
      <c r="AE66" s="29"/>
      <c r="AF66" s="30"/>
      <c r="AG66" s="29"/>
      <c r="AH66" s="29"/>
      <c r="AI66" s="11"/>
      <c r="AJ66" s="31"/>
      <c r="AK66" s="31"/>
    </row>
    <row r="67" spans="1:37" s="26" customFormat="1" ht="81" customHeight="1" x14ac:dyDescent="0.25">
      <c r="A67" s="91">
        <v>54</v>
      </c>
      <c r="B67" s="85">
        <v>87522</v>
      </c>
      <c r="C67" s="21" t="s">
        <v>505</v>
      </c>
      <c r="D67" s="22">
        <v>28500</v>
      </c>
      <c r="E67" s="23" t="s">
        <v>10</v>
      </c>
      <c r="F67" s="23" t="s">
        <v>11</v>
      </c>
      <c r="G67" s="65" t="s">
        <v>364</v>
      </c>
      <c r="H67" s="89" t="str">
        <f t="shared" si="18"/>
        <v>5
SILO (S)</v>
      </c>
      <c r="I67" s="25">
        <f t="shared" si="19"/>
        <v>5</v>
      </c>
      <c r="J67" s="88">
        <v>5</v>
      </c>
      <c r="K67" s="26">
        <v>5</v>
      </c>
      <c r="N67" s="27"/>
      <c r="O67" s="28"/>
      <c r="P67" s="93"/>
      <c r="Q67" s="104"/>
      <c r="R67" s="26" t="str">
        <f t="shared" si="1"/>
        <v>Capturado</v>
      </c>
      <c r="S67" s="76"/>
      <c r="T67" s="2" t="str">
        <f t="shared" si="2"/>
        <v>Imprimir</v>
      </c>
      <c r="U67" s="2"/>
      <c r="V67" s="2"/>
      <c r="W67" s="63"/>
      <c r="X67" s="18"/>
      <c r="Y67" s="18"/>
      <c r="Z67" s="18"/>
      <c r="AA67" s="18"/>
      <c r="AB67" s="18"/>
      <c r="AD67" s="22"/>
      <c r="AE67" s="29"/>
      <c r="AF67" s="30"/>
      <c r="AG67" s="29"/>
      <c r="AH67" s="29"/>
      <c r="AI67" s="11"/>
      <c r="AJ67" s="31"/>
      <c r="AK67" s="31"/>
    </row>
    <row r="68" spans="1:37" s="26" customFormat="1" ht="93" customHeight="1" x14ac:dyDescent="0.25">
      <c r="A68" s="91">
        <v>55</v>
      </c>
      <c r="B68" s="85">
        <v>87588</v>
      </c>
      <c r="C68" s="21" t="s">
        <v>506</v>
      </c>
      <c r="D68" s="22">
        <v>5700</v>
      </c>
      <c r="E68" s="23" t="s">
        <v>10</v>
      </c>
      <c r="F68" s="23" t="s">
        <v>11</v>
      </c>
      <c r="G68" s="65" t="s">
        <v>334</v>
      </c>
      <c r="H68" s="89" t="str">
        <f t="shared" si="18"/>
        <v>1
SILO (S)</v>
      </c>
      <c r="I68" s="25">
        <f t="shared" si="19"/>
        <v>1</v>
      </c>
      <c r="J68" s="88">
        <v>1</v>
      </c>
      <c r="K68" s="26">
        <v>1</v>
      </c>
      <c r="N68" s="27"/>
      <c r="O68" s="28"/>
      <c r="P68" s="93"/>
      <c r="Q68" s="104"/>
      <c r="R68" s="26" t="str">
        <f t="shared" si="1"/>
        <v>Capturado</v>
      </c>
      <c r="S68" s="76"/>
      <c r="T68" s="2" t="str">
        <f t="shared" si="2"/>
        <v>Imprimir</v>
      </c>
      <c r="U68" s="2"/>
      <c r="V68" s="2"/>
      <c r="W68" s="63"/>
      <c r="X68" s="18"/>
      <c r="Y68" s="18"/>
      <c r="Z68" s="18"/>
      <c r="AA68" s="18"/>
      <c r="AB68" s="18"/>
      <c r="AD68" s="22"/>
      <c r="AE68" s="29"/>
      <c r="AF68" s="30"/>
      <c r="AG68" s="29"/>
      <c r="AH68" s="29"/>
      <c r="AI68" s="11"/>
      <c r="AJ68" s="31"/>
      <c r="AK68" s="31"/>
    </row>
    <row r="69" spans="1:37" s="26" customFormat="1" ht="93" customHeight="1" x14ac:dyDescent="0.25">
      <c r="A69" s="91">
        <v>56</v>
      </c>
      <c r="B69" s="85">
        <v>87686</v>
      </c>
      <c r="C69" s="21" t="s">
        <v>507</v>
      </c>
      <c r="D69" s="22">
        <v>5700</v>
      </c>
      <c r="E69" s="23" t="s">
        <v>10</v>
      </c>
      <c r="F69" s="23" t="s">
        <v>11</v>
      </c>
      <c r="G69" s="77" t="s">
        <v>52</v>
      </c>
      <c r="H69" s="89" t="str">
        <f t="shared" si="18"/>
        <v>1
SILO (S)</v>
      </c>
      <c r="I69" s="25">
        <f t="shared" si="19"/>
        <v>1</v>
      </c>
      <c r="J69" s="88">
        <v>1</v>
      </c>
      <c r="K69" s="26">
        <v>1</v>
      </c>
      <c r="N69" s="27"/>
      <c r="O69" s="28"/>
      <c r="P69" s="93"/>
      <c r="Q69" s="104"/>
      <c r="R69" s="26" t="str">
        <f t="shared" si="1"/>
        <v>Capturado</v>
      </c>
      <c r="S69" s="76"/>
      <c r="T69" s="2" t="str">
        <f t="shared" si="2"/>
        <v>Imprimir</v>
      </c>
      <c r="U69" s="2"/>
      <c r="V69" s="2"/>
      <c r="W69" s="63"/>
      <c r="X69" s="18"/>
      <c r="Y69" s="18"/>
      <c r="Z69" s="18"/>
      <c r="AA69" s="18"/>
      <c r="AB69" s="18"/>
      <c r="AD69" s="22"/>
      <c r="AE69" s="29"/>
      <c r="AF69" s="30"/>
      <c r="AG69" s="29"/>
      <c r="AH69" s="29"/>
      <c r="AI69" s="11"/>
      <c r="AJ69" s="31"/>
      <c r="AK69" s="31"/>
    </row>
    <row r="70" spans="1:37" s="26" customFormat="1" ht="93" customHeight="1" x14ac:dyDescent="0.25">
      <c r="A70" s="91">
        <v>57</v>
      </c>
      <c r="B70" s="85">
        <v>87698</v>
      </c>
      <c r="C70" s="21" t="s">
        <v>508</v>
      </c>
      <c r="D70" s="22">
        <v>5700</v>
      </c>
      <c r="E70" s="23" t="s">
        <v>10</v>
      </c>
      <c r="F70" s="23" t="s">
        <v>11</v>
      </c>
      <c r="G70" s="90" t="s">
        <v>52</v>
      </c>
      <c r="H70" s="89" t="str">
        <f t="shared" si="18"/>
        <v>1
SILO (S)</v>
      </c>
      <c r="I70" s="25">
        <f t="shared" si="19"/>
        <v>1</v>
      </c>
      <c r="J70" s="88">
        <v>1</v>
      </c>
      <c r="K70" s="26">
        <v>1</v>
      </c>
      <c r="N70" s="27"/>
      <c r="O70" s="28"/>
      <c r="P70" s="93"/>
      <c r="Q70" s="104"/>
      <c r="R70" s="26" t="str">
        <f t="shared" si="1"/>
        <v>Capturado</v>
      </c>
      <c r="S70" s="76"/>
      <c r="T70" s="2" t="str">
        <f t="shared" si="2"/>
        <v>Imprimir</v>
      </c>
      <c r="U70" s="2"/>
      <c r="V70" s="2"/>
      <c r="W70" s="63"/>
      <c r="X70" s="18"/>
      <c r="Y70" s="18"/>
      <c r="Z70" s="18"/>
      <c r="AA70" s="18"/>
      <c r="AB70" s="18"/>
      <c r="AD70" s="22"/>
      <c r="AE70" s="29"/>
      <c r="AF70" s="30"/>
      <c r="AG70" s="29"/>
      <c r="AH70" s="29"/>
      <c r="AI70" s="11"/>
      <c r="AJ70" s="31"/>
      <c r="AK70" s="31"/>
    </row>
    <row r="71" spans="1:37" s="26" customFormat="1" ht="93" customHeight="1" x14ac:dyDescent="0.25">
      <c r="A71" s="91">
        <v>58</v>
      </c>
      <c r="B71" s="85">
        <v>87717</v>
      </c>
      <c r="C71" s="21" t="s">
        <v>509</v>
      </c>
      <c r="D71" s="22">
        <v>5700</v>
      </c>
      <c r="E71" s="23" t="s">
        <v>10</v>
      </c>
      <c r="F71" s="23" t="s">
        <v>11</v>
      </c>
      <c r="G71" s="90" t="s">
        <v>40</v>
      </c>
      <c r="H71" s="89" t="str">
        <f t="shared" si="18"/>
        <v>1
SILO (S)</v>
      </c>
      <c r="I71" s="25">
        <f t="shared" si="19"/>
        <v>1</v>
      </c>
      <c r="J71" s="88">
        <v>1</v>
      </c>
      <c r="K71" s="26">
        <v>1</v>
      </c>
      <c r="N71" s="27"/>
      <c r="O71" s="28"/>
      <c r="P71" s="93"/>
      <c r="Q71" s="104"/>
      <c r="R71" s="26" t="str">
        <f t="shared" si="1"/>
        <v>Capturado</v>
      </c>
      <c r="S71" s="76"/>
      <c r="T71" s="2" t="str">
        <f t="shared" si="2"/>
        <v>Imprimir</v>
      </c>
      <c r="U71" s="2"/>
      <c r="V71" s="2"/>
      <c r="W71" s="63"/>
      <c r="X71" s="18"/>
      <c r="Y71" s="18"/>
      <c r="Z71" s="18"/>
      <c r="AA71" s="18"/>
      <c r="AB71" s="18"/>
      <c r="AD71" s="22"/>
      <c r="AE71" s="29"/>
      <c r="AF71" s="30"/>
      <c r="AG71" s="29"/>
      <c r="AH71" s="29"/>
      <c r="AI71" s="11"/>
      <c r="AJ71" s="31"/>
      <c r="AK71" s="31"/>
    </row>
    <row r="72" spans="1:37" s="26" customFormat="1" ht="93" customHeight="1" x14ac:dyDescent="0.25">
      <c r="A72" s="91">
        <v>59</v>
      </c>
      <c r="B72" s="85">
        <v>87727</v>
      </c>
      <c r="C72" s="21" t="s">
        <v>510</v>
      </c>
      <c r="D72" s="22">
        <v>5700</v>
      </c>
      <c r="E72" s="23" t="s">
        <v>10</v>
      </c>
      <c r="F72" s="23" t="s">
        <v>11</v>
      </c>
      <c r="G72" s="65" t="s">
        <v>40</v>
      </c>
      <c r="H72" s="89" t="str">
        <f t="shared" si="18"/>
        <v>1
SILO (S)</v>
      </c>
      <c r="I72" s="25">
        <f t="shared" si="19"/>
        <v>1</v>
      </c>
      <c r="J72" s="88">
        <v>1</v>
      </c>
      <c r="K72" s="26">
        <v>1</v>
      </c>
      <c r="N72" s="27"/>
      <c r="O72" s="28"/>
      <c r="P72" s="93"/>
      <c r="Q72" s="104"/>
      <c r="R72" s="26" t="str">
        <f t="shared" si="1"/>
        <v>Capturado</v>
      </c>
      <c r="S72" s="76"/>
      <c r="T72" s="2" t="str">
        <f t="shared" si="2"/>
        <v>Imprimir</v>
      </c>
      <c r="U72" s="2"/>
      <c r="V72" s="2"/>
      <c r="W72" s="63"/>
      <c r="X72" s="18"/>
      <c r="Y72" s="18"/>
      <c r="Z72" s="18"/>
      <c r="AA72" s="18"/>
      <c r="AB72" s="18"/>
      <c r="AD72" s="22"/>
      <c r="AE72" s="29"/>
      <c r="AF72" s="30"/>
      <c r="AG72" s="29"/>
      <c r="AH72" s="29"/>
      <c r="AI72" s="11"/>
      <c r="AJ72" s="31"/>
      <c r="AK72" s="31"/>
    </row>
    <row r="73" spans="1:37" s="26" customFormat="1" ht="93" customHeight="1" x14ac:dyDescent="0.25">
      <c r="A73" s="91">
        <v>60</v>
      </c>
      <c r="B73" s="85">
        <v>87858</v>
      </c>
      <c r="C73" s="21" t="s">
        <v>511</v>
      </c>
      <c r="D73" s="22">
        <v>5700</v>
      </c>
      <c r="E73" s="23" t="s">
        <v>10</v>
      </c>
      <c r="F73" s="23" t="s">
        <v>11</v>
      </c>
      <c r="G73" s="65" t="s">
        <v>355</v>
      </c>
      <c r="H73" s="89" t="str">
        <f t="shared" si="18"/>
        <v>1
SILO (S)</v>
      </c>
      <c r="I73" s="25">
        <f t="shared" si="19"/>
        <v>1</v>
      </c>
      <c r="J73" s="88">
        <v>1</v>
      </c>
      <c r="K73" s="26">
        <v>1</v>
      </c>
      <c r="N73" s="27"/>
      <c r="O73" s="28"/>
      <c r="P73" s="93"/>
      <c r="Q73" s="104"/>
      <c r="R73" s="26" t="str">
        <f t="shared" si="1"/>
        <v>Capturado</v>
      </c>
      <c r="S73" s="76"/>
      <c r="T73" s="2" t="str">
        <f t="shared" si="2"/>
        <v>Imprimir</v>
      </c>
      <c r="U73" s="2"/>
      <c r="V73" s="2"/>
      <c r="W73" s="63"/>
      <c r="X73" s="18"/>
      <c r="Y73" s="18"/>
      <c r="Z73" s="18"/>
      <c r="AA73" s="18"/>
      <c r="AB73" s="18"/>
      <c r="AD73" s="22"/>
      <c r="AE73" s="29"/>
      <c r="AF73" s="30"/>
      <c r="AG73" s="29"/>
      <c r="AH73" s="29"/>
      <c r="AI73" s="11"/>
      <c r="AJ73" s="31"/>
      <c r="AK73" s="31"/>
    </row>
    <row r="74" spans="1:37" s="26" customFormat="1" ht="93" customHeight="1" x14ac:dyDescent="0.25">
      <c r="A74" s="91">
        <v>61</v>
      </c>
      <c r="B74" s="85">
        <v>87893</v>
      </c>
      <c r="C74" s="21" t="s">
        <v>512</v>
      </c>
      <c r="D74" s="22">
        <v>5700</v>
      </c>
      <c r="E74" s="23" t="s">
        <v>10</v>
      </c>
      <c r="F74" s="23" t="s">
        <v>11</v>
      </c>
      <c r="G74" s="90" t="s">
        <v>355</v>
      </c>
      <c r="H74" s="89" t="str">
        <f t="shared" si="18"/>
        <v>1
SILO (S)</v>
      </c>
      <c r="I74" s="25">
        <f t="shared" si="19"/>
        <v>1</v>
      </c>
      <c r="J74" s="88">
        <v>1</v>
      </c>
      <c r="K74" s="26">
        <v>1</v>
      </c>
      <c r="N74" s="27"/>
      <c r="O74" s="28"/>
      <c r="P74" s="93"/>
      <c r="Q74" s="104"/>
      <c r="R74" s="26" t="str">
        <f t="shared" si="1"/>
        <v>Capturado</v>
      </c>
      <c r="S74" s="76"/>
      <c r="T74" s="2" t="str">
        <f t="shared" si="2"/>
        <v>Imprimir</v>
      </c>
      <c r="U74" s="2"/>
      <c r="V74" s="2"/>
      <c r="W74" s="63"/>
      <c r="X74" s="18"/>
      <c r="Y74" s="18"/>
      <c r="Z74" s="18"/>
      <c r="AA74" s="18"/>
      <c r="AB74" s="18"/>
      <c r="AD74" s="22"/>
      <c r="AE74" s="29"/>
      <c r="AF74" s="30"/>
      <c r="AG74" s="29"/>
      <c r="AH74" s="29"/>
      <c r="AI74" s="11"/>
      <c r="AJ74" s="31"/>
      <c r="AK74" s="31"/>
    </row>
    <row r="75" spans="1:37" s="26" customFormat="1" ht="93" customHeight="1" x14ac:dyDescent="0.25">
      <c r="A75" s="91">
        <v>62</v>
      </c>
      <c r="B75" s="85">
        <v>87955</v>
      </c>
      <c r="C75" s="21" t="s">
        <v>513</v>
      </c>
      <c r="D75" s="22">
        <v>5700</v>
      </c>
      <c r="E75" s="23" t="s">
        <v>10</v>
      </c>
      <c r="F75" s="23" t="s">
        <v>11</v>
      </c>
      <c r="G75" s="65" t="s">
        <v>325</v>
      </c>
      <c r="H75" s="89" t="str">
        <f t="shared" si="18"/>
        <v>1
SILO (S)</v>
      </c>
      <c r="I75" s="25">
        <f t="shared" si="19"/>
        <v>1</v>
      </c>
      <c r="J75" s="88">
        <v>1</v>
      </c>
      <c r="K75" s="26">
        <v>1</v>
      </c>
      <c r="N75" s="27"/>
      <c r="O75" s="28"/>
      <c r="P75" s="93"/>
      <c r="Q75" s="104"/>
      <c r="R75" s="26" t="str">
        <f t="shared" si="1"/>
        <v>Capturado</v>
      </c>
      <c r="S75" s="76"/>
      <c r="T75" s="2" t="str">
        <f t="shared" si="2"/>
        <v>Imprimir</v>
      </c>
      <c r="U75" s="2"/>
      <c r="V75" s="2"/>
      <c r="W75" s="63"/>
      <c r="X75" s="18"/>
      <c r="Y75" s="18"/>
      <c r="Z75" s="18"/>
      <c r="AA75" s="18"/>
      <c r="AB75" s="18"/>
      <c r="AD75" s="22"/>
      <c r="AE75" s="29"/>
      <c r="AF75" s="30"/>
      <c r="AG75" s="29"/>
      <c r="AH75" s="29"/>
      <c r="AI75" s="11"/>
      <c r="AJ75" s="31"/>
      <c r="AK75" s="31"/>
    </row>
    <row r="76" spans="1:37" s="26" customFormat="1" ht="93" customHeight="1" x14ac:dyDescent="0.25">
      <c r="A76" s="91">
        <v>63</v>
      </c>
      <c r="B76" s="85">
        <v>87981</v>
      </c>
      <c r="C76" s="21" t="s">
        <v>514</v>
      </c>
      <c r="D76" s="22">
        <v>5700</v>
      </c>
      <c r="E76" s="23" t="s">
        <v>10</v>
      </c>
      <c r="F76" s="23" t="s">
        <v>11</v>
      </c>
      <c r="G76" s="90" t="s">
        <v>325</v>
      </c>
      <c r="H76" s="89" t="str">
        <f t="shared" si="18"/>
        <v>1
SILO (S)</v>
      </c>
      <c r="I76" s="25">
        <f t="shared" si="19"/>
        <v>1</v>
      </c>
      <c r="J76" s="88">
        <v>1</v>
      </c>
      <c r="K76" s="26">
        <v>1</v>
      </c>
      <c r="N76" s="27"/>
      <c r="O76" s="28"/>
      <c r="P76" s="93"/>
      <c r="Q76" s="104"/>
      <c r="R76" s="26" t="str">
        <f t="shared" si="1"/>
        <v>Capturado</v>
      </c>
      <c r="S76" s="76"/>
      <c r="T76" s="2" t="str">
        <f t="shared" si="2"/>
        <v>Imprimir</v>
      </c>
      <c r="U76" s="2"/>
      <c r="V76" s="2"/>
      <c r="W76" s="63"/>
      <c r="X76" s="18"/>
      <c r="Y76" s="18"/>
      <c r="Z76" s="18"/>
      <c r="AA76" s="18"/>
      <c r="AB76" s="18"/>
      <c r="AD76" s="22"/>
      <c r="AE76" s="29"/>
      <c r="AF76" s="30"/>
      <c r="AG76" s="29"/>
      <c r="AH76" s="29"/>
      <c r="AI76" s="11"/>
      <c r="AJ76" s="31"/>
      <c r="AK76" s="31"/>
    </row>
    <row r="77" spans="1:37" s="26" customFormat="1" ht="93" customHeight="1" x14ac:dyDescent="0.25">
      <c r="A77" s="91">
        <v>64</v>
      </c>
      <c r="B77" s="85">
        <v>88900</v>
      </c>
      <c r="C77" s="21" t="s">
        <v>515</v>
      </c>
      <c r="D77" s="22">
        <v>57121.75</v>
      </c>
      <c r="E77" s="23" t="s">
        <v>10</v>
      </c>
      <c r="F77" s="23" t="s">
        <v>11</v>
      </c>
      <c r="G77" s="65" t="s">
        <v>428</v>
      </c>
      <c r="H77" s="89" t="str">
        <f>J77&amp;"
CORRAL"</f>
        <v>1
CORRAL</v>
      </c>
      <c r="I77" s="25">
        <f t="shared" si="19"/>
        <v>4</v>
      </c>
      <c r="J77" s="88">
        <v>1</v>
      </c>
      <c r="K77" s="26">
        <v>4</v>
      </c>
      <c r="N77" s="27"/>
      <c r="O77" s="28"/>
      <c r="P77" s="93"/>
      <c r="Q77" s="110"/>
      <c r="S77" s="76"/>
      <c r="T77" s="2" t="str">
        <f t="shared" si="2"/>
        <v>Imprimir</v>
      </c>
      <c r="U77" s="2"/>
      <c r="V77" s="2"/>
      <c r="W77" s="63"/>
      <c r="X77" s="18"/>
      <c r="Y77" s="18"/>
      <c r="Z77" s="18"/>
      <c r="AA77" s="18"/>
      <c r="AB77" s="18"/>
      <c r="AD77" s="22"/>
      <c r="AE77" s="29"/>
      <c r="AF77" s="30"/>
      <c r="AG77" s="29"/>
      <c r="AH77" s="29"/>
      <c r="AI77" s="11"/>
      <c r="AJ77" s="31"/>
      <c r="AK77" s="31"/>
    </row>
    <row r="78" spans="1:37" s="26" customFormat="1" ht="93" customHeight="1" x14ac:dyDescent="0.25">
      <c r="A78" s="91">
        <v>65</v>
      </c>
      <c r="B78" s="85">
        <v>89653</v>
      </c>
      <c r="C78" s="21" t="s">
        <v>516</v>
      </c>
      <c r="D78" s="22">
        <v>57121.75</v>
      </c>
      <c r="E78" s="23" t="s">
        <v>10</v>
      </c>
      <c r="F78" s="23" t="s">
        <v>11</v>
      </c>
      <c r="G78" s="77" t="s">
        <v>322</v>
      </c>
      <c r="H78" s="89" t="str">
        <f>J78&amp;"
CORRAL"</f>
        <v>1
CORRAL</v>
      </c>
      <c r="I78" s="25">
        <f t="shared" ref="I78" si="20">K78</f>
        <v>4</v>
      </c>
      <c r="J78" s="88">
        <v>1</v>
      </c>
      <c r="K78" s="26">
        <v>4</v>
      </c>
      <c r="N78" s="27"/>
      <c r="O78" s="28"/>
      <c r="P78" s="93"/>
      <c r="Q78" s="110"/>
      <c r="S78" s="76"/>
      <c r="T78" s="2" t="str">
        <f t="shared" ref="T78:T141" si="21">IF(C78&lt;&gt;0,"Imprimir","")</f>
        <v>Imprimir</v>
      </c>
      <c r="U78" s="2"/>
      <c r="V78" s="2"/>
      <c r="W78" s="63"/>
      <c r="X78" s="18"/>
      <c r="Y78" s="18"/>
      <c r="Z78" s="18"/>
      <c r="AA78" s="18"/>
      <c r="AB78" s="18"/>
      <c r="AD78" s="22"/>
      <c r="AE78" s="29"/>
      <c r="AF78" s="30"/>
      <c r="AG78" s="29"/>
      <c r="AH78" s="29"/>
      <c r="AI78" s="11"/>
      <c r="AJ78" s="31"/>
      <c r="AK78" s="31"/>
    </row>
    <row r="79" spans="1:37" s="26" customFormat="1" ht="93" customHeight="1" x14ac:dyDescent="0.25">
      <c r="A79" s="91">
        <v>66</v>
      </c>
      <c r="B79" s="85">
        <v>89795</v>
      </c>
      <c r="C79" s="21" t="s">
        <v>384</v>
      </c>
      <c r="D79" s="22">
        <v>627160.30000000005</v>
      </c>
      <c r="E79" s="23" t="s">
        <v>10</v>
      </c>
      <c r="F79" s="23" t="s">
        <v>11</v>
      </c>
      <c r="G79" s="65" t="s">
        <v>11</v>
      </c>
      <c r="H79" s="89" t="str">
        <f>J79&amp;"
METROS CUADRADOS"</f>
        <v>272.86
METROS CUADRADOS</v>
      </c>
      <c r="I79" s="25">
        <f t="shared" si="19"/>
        <v>22</v>
      </c>
      <c r="J79" s="88">
        <v>272.86</v>
      </c>
      <c r="K79" s="26">
        <v>22</v>
      </c>
      <c r="N79" s="27"/>
      <c r="O79" s="28"/>
      <c r="P79" s="93"/>
      <c r="Q79" s="110"/>
      <c r="S79" s="76"/>
      <c r="T79" s="2" t="str">
        <f t="shared" si="21"/>
        <v>Imprimir</v>
      </c>
      <c r="U79" s="2"/>
      <c r="V79" s="2"/>
      <c r="W79" s="63"/>
      <c r="X79" s="18"/>
      <c r="Y79" s="18"/>
      <c r="Z79" s="18"/>
      <c r="AA79" s="18"/>
      <c r="AB79" s="18"/>
      <c r="AD79" s="22"/>
      <c r="AE79" s="29"/>
      <c r="AF79" s="30"/>
      <c r="AG79" s="29"/>
      <c r="AH79" s="29"/>
      <c r="AI79" s="11"/>
      <c r="AJ79" s="31"/>
      <c r="AK79" s="31"/>
    </row>
    <row r="80" spans="1:37" s="26" customFormat="1" ht="93" customHeight="1" x14ac:dyDescent="0.25">
      <c r="A80" s="91">
        <v>67</v>
      </c>
      <c r="B80" s="85">
        <v>90001</v>
      </c>
      <c r="C80" s="21" t="s">
        <v>517</v>
      </c>
      <c r="D80" s="22">
        <v>5700</v>
      </c>
      <c r="E80" s="23" t="s">
        <v>10</v>
      </c>
      <c r="F80" s="23" t="s">
        <v>11</v>
      </c>
      <c r="G80" s="90" t="s">
        <v>324</v>
      </c>
      <c r="H80" s="89" t="str">
        <f t="shared" ref="H80:H87" si="22">J80&amp;"
SILO (S)"</f>
        <v>1
SILO (S)</v>
      </c>
      <c r="I80" s="25">
        <f t="shared" ref="I80:I88" si="23">K80</f>
        <v>1</v>
      </c>
      <c r="J80" s="88">
        <v>1</v>
      </c>
      <c r="K80" s="26">
        <v>1</v>
      </c>
      <c r="N80" s="27"/>
      <c r="O80" s="28"/>
      <c r="P80" s="93"/>
      <c r="Q80" s="104"/>
      <c r="R80" s="26" t="str">
        <f t="shared" ref="R80:R87" si="24">IF(I80&lt;&gt;0,"Capturado","")</f>
        <v>Capturado</v>
      </c>
      <c r="S80" s="76"/>
      <c r="T80" s="2" t="str">
        <f t="shared" si="21"/>
        <v>Imprimir</v>
      </c>
      <c r="U80" s="2"/>
      <c r="V80" s="2"/>
      <c r="W80" s="63"/>
      <c r="X80" s="18"/>
      <c r="Y80" s="18"/>
      <c r="Z80" s="18"/>
      <c r="AA80" s="18"/>
      <c r="AB80" s="18"/>
      <c r="AD80" s="22"/>
      <c r="AE80" s="29"/>
      <c r="AF80" s="30"/>
      <c r="AG80" s="29"/>
      <c r="AH80" s="29"/>
      <c r="AI80" s="11"/>
      <c r="AJ80" s="31"/>
      <c r="AK80" s="31"/>
    </row>
    <row r="81" spans="1:37" s="26" customFormat="1" ht="93" customHeight="1" x14ac:dyDescent="0.25">
      <c r="A81" s="91">
        <v>68</v>
      </c>
      <c r="B81" s="85">
        <v>90325</v>
      </c>
      <c r="C81" s="21" t="s">
        <v>518</v>
      </c>
      <c r="D81" s="22">
        <v>5700</v>
      </c>
      <c r="E81" s="23" t="s">
        <v>10</v>
      </c>
      <c r="F81" s="23" t="s">
        <v>11</v>
      </c>
      <c r="G81" s="90" t="s">
        <v>43</v>
      </c>
      <c r="H81" s="89" t="str">
        <f t="shared" si="22"/>
        <v>1
SILO (S)</v>
      </c>
      <c r="I81" s="25">
        <f t="shared" si="23"/>
        <v>1</v>
      </c>
      <c r="J81" s="88">
        <v>1</v>
      </c>
      <c r="K81" s="26">
        <v>1</v>
      </c>
      <c r="N81" s="27"/>
      <c r="O81" s="28"/>
      <c r="P81" s="93"/>
      <c r="Q81" s="104"/>
      <c r="R81" s="26" t="str">
        <f t="shared" si="24"/>
        <v>Capturado</v>
      </c>
      <c r="S81" s="76"/>
      <c r="T81" s="2" t="str">
        <f t="shared" si="21"/>
        <v>Imprimir</v>
      </c>
      <c r="U81" s="2"/>
      <c r="V81" s="2"/>
      <c r="W81" s="63"/>
      <c r="X81" s="18"/>
      <c r="Y81" s="18"/>
      <c r="Z81" s="18"/>
      <c r="AA81" s="18"/>
      <c r="AB81" s="18"/>
      <c r="AD81" s="22"/>
      <c r="AE81" s="29"/>
      <c r="AF81" s="30"/>
      <c r="AG81" s="29"/>
      <c r="AH81" s="29"/>
      <c r="AI81" s="11"/>
      <c r="AJ81" s="31"/>
      <c r="AK81" s="31"/>
    </row>
    <row r="82" spans="1:37" s="26" customFormat="1" ht="93" customHeight="1" x14ac:dyDescent="0.25">
      <c r="A82" s="91">
        <v>69</v>
      </c>
      <c r="B82" s="85">
        <v>90370</v>
      </c>
      <c r="C82" s="21" t="s">
        <v>519</v>
      </c>
      <c r="D82" s="22">
        <v>5700</v>
      </c>
      <c r="E82" s="23" t="s">
        <v>10</v>
      </c>
      <c r="F82" s="23" t="s">
        <v>11</v>
      </c>
      <c r="G82" s="65" t="s">
        <v>424</v>
      </c>
      <c r="H82" s="89" t="str">
        <f t="shared" si="22"/>
        <v>1
SILO (S)</v>
      </c>
      <c r="I82" s="25">
        <f t="shared" si="23"/>
        <v>1</v>
      </c>
      <c r="J82" s="88">
        <v>1</v>
      </c>
      <c r="K82" s="26">
        <v>1</v>
      </c>
      <c r="N82" s="27"/>
      <c r="O82" s="28"/>
      <c r="P82" s="93"/>
      <c r="Q82" s="104"/>
      <c r="R82" s="26" t="str">
        <f t="shared" si="24"/>
        <v>Capturado</v>
      </c>
      <c r="S82" s="76"/>
      <c r="T82" s="2" t="str">
        <f t="shared" si="21"/>
        <v>Imprimir</v>
      </c>
      <c r="U82" s="2"/>
      <c r="V82" s="2"/>
      <c r="W82" s="63"/>
      <c r="X82" s="18"/>
      <c r="Y82" s="18"/>
      <c r="Z82" s="18"/>
      <c r="AA82" s="18"/>
      <c r="AB82" s="18"/>
      <c r="AD82" s="22"/>
      <c r="AE82" s="29"/>
      <c r="AF82" s="30"/>
      <c r="AG82" s="29"/>
      <c r="AH82" s="29"/>
      <c r="AI82" s="11"/>
      <c r="AJ82" s="31"/>
      <c r="AK82" s="31"/>
    </row>
    <row r="83" spans="1:37" s="26" customFormat="1" ht="93" customHeight="1" x14ac:dyDescent="0.25">
      <c r="A83" s="91">
        <v>70</v>
      </c>
      <c r="B83" s="85">
        <v>90433</v>
      </c>
      <c r="C83" s="21" t="s">
        <v>520</v>
      </c>
      <c r="D83" s="22">
        <v>28500</v>
      </c>
      <c r="E83" s="23" t="s">
        <v>10</v>
      </c>
      <c r="F83" s="23" t="s">
        <v>11</v>
      </c>
      <c r="G83" s="65" t="s">
        <v>338</v>
      </c>
      <c r="H83" s="89" t="str">
        <f t="shared" si="22"/>
        <v>5
SILO (S)</v>
      </c>
      <c r="I83" s="25">
        <f t="shared" si="23"/>
        <v>5</v>
      </c>
      <c r="J83" s="88">
        <v>5</v>
      </c>
      <c r="K83" s="26">
        <v>5</v>
      </c>
      <c r="N83" s="27"/>
      <c r="O83" s="28"/>
      <c r="P83" s="93"/>
      <c r="Q83" s="104"/>
      <c r="R83" s="26" t="str">
        <f t="shared" si="24"/>
        <v>Capturado</v>
      </c>
      <c r="S83" s="76"/>
      <c r="T83" s="2" t="str">
        <f t="shared" si="21"/>
        <v>Imprimir</v>
      </c>
      <c r="U83" s="2"/>
      <c r="V83" s="2"/>
      <c r="W83" s="63"/>
      <c r="X83" s="18"/>
      <c r="Y83" s="18"/>
      <c r="Z83" s="18"/>
      <c r="AA83" s="18"/>
      <c r="AB83" s="18"/>
      <c r="AD83" s="22"/>
      <c r="AE83" s="29"/>
      <c r="AF83" s="30"/>
      <c r="AG83" s="29"/>
      <c r="AH83" s="29"/>
      <c r="AI83" s="11"/>
      <c r="AJ83" s="31"/>
      <c r="AK83" s="31"/>
    </row>
    <row r="84" spans="1:37" s="26" customFormat="1" ht="93" customHeight="1" x14ac:dyDescent="0.25">
      <c r="A84" s="91">
        <v>71</v>
      </c>
      <c r="B84" s="85">
        <v>90525</v>
      </c>
      <c r="C84" s="21" t="s">
        <v>521</v>
      </c>
      <c r="D84" s="22">
        <v>5700</v>
      </c>
      <c r="E84" s="23" t="s">
        <v>10</v>
      </c>
      <c r="F84" s="23" t="s">
        <v>11</v>
      </c>
      <c r="G84" s="90" t="s">
        <v>320</v>
      </c>
      <c r="H84" s="89" t="str">
        <f t="shared" si="22"/>
        <v>1
SILO (S)</v>
      </c>
      <c r="I84" s="25">
        <f t="shared" si="23"/>
        <v>1</v>
      </c>
      <c r="J84" s="88">
        <v>1</v>
      </c>
      <c r="K84" s="26">
        <v>1</v>
      </c>
      <c r="N84" s="27"/>
      <c r="O84" s="28"/>
      <c r="P84" s="93"/>
      <c r="Q84" s="104"/>
      <c r="R84" s="26" t="str">
        <f t="shared" si="24"/>
        <v>Capturado</v>
      </c>
      <c r="S84" s="76"/>
      <c r="T84" s="2" t="str">
        <f t="shared" si="21"/>
        <v>Imprimir</v>
      </c>
      <c r="U84" s="2"/>
      <c r="V84" s="2"/>
      <c r="W84" s="63"/>
      <c r="X84" s="18"/>
      <c r="Y84" s="18"/>
      <c r="Z84" s="18"/>
      <c r="AA84" s="18"/>
      <c r="AB84" s="18"/>
      <c r="AD84" s="22"/>
      <c r="AE84" s="29"/>
      <c r="AF84" s="30"/>
      <c r="AG84" s="29"/>
      <c r="AH84" s="29"/>
      <c r="AI84" s="11"/>
      <c r="AJ84" s="31"/>
      <c r="AK84" s="31"/>
    </row>
    <row r="85" spans="1:37" s="26" customFormat="1" ht="93" customHeight="1" x14ac:dyDescent="0.25">
      <c r="A85" s="91">
        <v>72</v>
      </c>
      <c r="B85" s="85">
        <v>90573</v>
      </c>
      <c r="C85" s="21" t="s">
        <v>522</v>
      </c>
      <c r="D85" s="22">
        <v>39900</v>
      </c>
      <c r="E85" s="23" t="s">
        <v>10</v>
      </c>
      <c r="F85" s="23" t="s">
        <v>11</v>
      </c>
      <c r="G85" s="90" t="s">
        <v>337</v>
      </c>
      <c r="H85" s="89" t="str">
        <f t="shared" si="22"/>
        <v>7
SILO (S)</v>
      </c>
      <c r="I85" s="25">
        <f t="shared" si="23"/>
        <v>7</v>
      </c>
      <c r="J85" s="88">
        <v>7</v>
      </c>
      <c r="K85" s="26">
        <v>7</v>
      </c>
      <c r="N85" s="27"/>
      <c r="O85" s="28"/>
      <c r="P85" s="93"/>
      <c r="Q85" s="104"/>
      <c r="R85" s="26" t="str">
        <f t="shared" si="24"/>
        <v>Capturado</v>
      </c>
      <c r="S85" s="76"/>
      <c r="T85" s="2" t="str">
        <f t="shared" si="21"/>
        <v>Imprimir</v>
      </c>
      <c r="U85" s="2"/>
      <c r="V85" s="2"/>
      <c r="W85" s="63"/>
      <c r="X85" s="18"/>
      <c r="Y85" s="18"/>
      <c r="Z85" s="18"/>
      <c r="AA85" s="18"/>
      <c r="AB85" s="18"/>
      <c r="AD85" s="22"/>
      <c r="AE85" s="29"/>
      <c r="AF85" s="30"/>
      <c r="AG85" s="29"/>
      <c r="AH85" s="29"/>
      <c r="AI85" s="11"/>
      <c r="AJ85" s="31"/>
      <c r="AK85" s="31"/>
    </row>
    <row r="86" spans="1:37" s="26" customFormat="1" ht="78.75" customHeight="1" x14ac:dyDescent="0.25">
      <c r="A86" s="91">
        <v>73</v>
      </c>
      <c r="B86" s="85">
        <v>90644</v>
      </c>
      <c r="C86" s="21" t="s">
        <v>523</v>
      </c>
      <c r="D86" s="22">
        <v>5700</v>
      </c>
      <c r="E86" s="23" t="s">
        <v>10</v>
      </c>
      <c r="F86" s="23" t="s">
        <v>11</v>
      </c>
      <c r="G86" s="65" t="s">
        <v>427</v>
      </c>
      <c r="H86" s="89" t="str">
        <f t="shared" si="22"/>
        <v>1
SILO (S)</v>
      </c>
      <c r="I86" s="25">
        <f t="shared" si="23"/>
        <v>1</v>
      </c>
      <c r="J86" s="88">
        <v>1</v>
      </c>
      <c r="K86" s="26">
        <v>1</v>
      </c>
      <c r="N86" s="27"/>
      <c r="O86" s="28"/>
      <c r="P86" s="93"/>
      <c r="Q86" s="104"/>
      <c r="R86" s="26" t="str">
        <f t="shared" si="24"/>
        <v>Capturado</v>
      </c>
      <c r="S86" s="18"/>
      <c r="T86" s="2" t="str">
        <f t="shared" si="21"/>
        <v>Imprimir</v>
      </c>
      <c r="U86" s="2"/>
      <c r="V86" s="2"/>
      <c r="W86" s="63"/>
      <c r="X86" s="18"/>
      <c r="Y86" s="18"/>
      <c r="Z86" s="18"/>
      <c r="AA86" s="18"/>
      <c r="AB86" s="18"/>
      <c r="AD86" s="22"/>
      <c r="AE86" s="29"/>
      <c r="AF86" s="30"/>
      <c r="AG86" s="29"/>
      <c r="AH86" s="29"/>
      <c r="AI86" s="11"/>
      <c r="AJ86" s="31"/>
      <c r="AK86" s="31"/>
    </row>
    <row r="87" spans="1:37" s="26" customFormat="1" ht="93" customHeight="1" x14ac:dyDescent="0.25">
      <c r="A87" s="91">
        <v>74</v>
      </c>
      <c r="B87" s="85">
        <v>90699</v>
      </c>
      <c r="C87" s="21" t="s">
        <v>524</v>
      </c>
      <c r="D87" s="22">
        <v>5700</v>
      </c>
      <c r="E87" s="23" t="s">
        <v>10</v>
      </c>
      <c r="F87" s="23" t="s">
        <v>11</v>
      </c>
      <c r="G87" s="90" t="s">
        <v>420</v>
      </c>
      <c r="H87" s="89" t="str">
        <f t="shared" si="22"/>
        <v>1
SILO (S)</v>
      </c>
      <c r="I87" s="25">
        <f t="shared" si="23"/>
        <v>1</v>
      </c>
      <c r="J87" s="88">
        <v>1</v>
      </c>
      <c r="K87" s="26">
        <v>1</v>
      </c>
      <c r="N87" s="27"/>
      <c r="O87" s="28"/>
      <c r="P87" s="93"/>
      <c r="Q87" s="104"/>
      <c r="R87" s="26" t="str">
        <f t="shared" si="24"/>
        <v>Capturado</v>
      </c>
      <c r="S87" s="76"/>
      <c r="T87" s="2" t="str">
        <f t="shared" si="21"/>
        <v>Imprimir</v>
      </c>
      <c r="U87" s="2"/>
      <c r="V87" s="2"/>
      <c r="W87" s="63"/>
      <c r="X87" s="18"/>
      <c r="Y87" s="18"/>
      <c r="Z87" s="18"/>
      <c r="AA87" s="18"/>
      <c r="AB87" s="18"/>
      <c r="AD87" s="22"/>
      <c r="AE87" s="29"/>
      <c r="AF87" s="30"/>
      <c r="AG87" s="29"/>
      <c r="AH87" s="29"/>
      <c r="AI87" s="11"/>
      <c r="AJ87" s="31"/>
      <c r="AK87" s="31"/>
    </row>
    <row r="88" spans="1:37" s="26" customFormat="1" ht="93" customHeight="1" x14ac:dyDescent="0.25">
      <c r="A88" s="91">
        <v>75</v>
      </c>
      <c r="B88" s="85">
        <v>91548</v>
      </c>
      <c r="C88" s="21" t="s">
        <v>525</v>
      </c>
      <c r="D88" s="22">
        <v>57121.75</v>
      </c>
      <c r="E88" s="23" t="s">
        <v>10</v>
      </c>
      <c r="F88" s="23" t="s">
        <v>11</v>
      </c>
      <c r="G88" s="65" t="s">
        <v>347</v>
      </c>
      <c r="H88" s="89" t="str">
        <f>J88&amp;"
CORRAL"</f>
        <v>1
CORRAL</v>
      </c>
      <c r="I88" s="25">
        <f t="shared" si="23"/>
        <v>5</v>
      </c>
      <c r="J88" s="88">
        <v>1</v>
      </c>
      <c r="K88" s="26">
        <v>5</v>
      </c>
      <c r="N88" s="27"/>
      <c r="O88" s="28"/>
      <c r="P88" s="93"/>
      <c r="Q88" s="110"/>
      <c r="S88" s="76"/>
      <c r="T88" s="2" t="str">
        <f t="shared" si="21"/>
        <v>Imprimir</v>
      </c>
      <c r="U88" s="2"/>
      <c r="V88" s="2"/>
      <c r="W88" s="63"/>
      <c r="X88" s="18"/>
      <c r="Y88" s="18"/>
      <c r="Z88" s="18"/>
      <c r="AA88" s="18"/>
      <c r="AB88" s="18"/>
      <c r="AD88" s="22"/>
      <c r="AE88" s="29"/>
      <c r="AF88" s="30"/>
      <c r="AG88" s="29"/>
      <c r="AH88" s="29"/>
      <c r="AI88" s="11"/>
      <c r="AJ88" s="31"/>
      <c r="AK88" s="31"/>
    </row>
    <row r="89" spans="1:37" s="26" customFormat="1" ht="93" customHeight="1" x14ac:dyDescent="0.25">
      <c r="A89" s="91">
        <v>76</v>
      </c>
      <c r="B89" s="85">
        <v>91691</v>
      </c>
      <c r="C89" s="21" t="s">
        <v>526</v>
      </c>
      <c r="D89" s="22">
        <v>5700</v>
      </c>
      <c r="E89" s="23" t="s">
        <v>10</v>
      </c>
      <c r="F89" s="23" t="s">
        <v>11</v>
      </c>
      <c r="G89" s="90" t="s">
        <v>428</v>
      </c>
      <c r="H89" s="89" t="str">
        <f>J89&amp;"
SILO (S)"</f>
        <v>1
SILO (S)</v>
      </c>
      <c r="I89" s="25">
        <f>K89</f>
        <v>1</v>
      </c>
      <c r="J89" s="88">
        <v>1</v>
      </c>
      <c r="K89" s="26">
        <v>1</v>
      </c>
      <c r="N89" s="27"/>
      <c r="O89" s="28"/>
      <c r="P89" s="93"/>
      <c r="Q89" s="104"/>
      <c r="R89" s="26" t="str">
        <f t="shared" ref="R89:R90" si="25">IF(I89&lt;&gt;0,"Capturado","")</f>
        <v>Capturado</v>
      </c>
      <c r="S89" s="76"/>
      <c r="T89" s="2" t="str">
        <f t="shared" si="21"/>
        <v>Imprimir</v>
      </c>
      <c r="U89" s="2"/>
      <c r="V89" s="2"/>
      <c r="W89" s="63"/>
      <c r="X89" s="18"/>
      <c r="Y89" s="18"/>
      <c r="Z89" s="18"/>
      <c r="AA89" s="18"/>
      <c r="AB89" s="18"/>
      <c r="AD89" s="22"/>
      <c r="AE89" s="29"/>
      <c r="AF89" s="30"/>
      <c r="AG89" s="29"/>
      <c r="AH89" s="29"/>
      <c r="AI89" s="11"/>
      <c r="AJ89" s="31"/>
      <c r="AK89" s="31"/>
    </row>
    <row r="90" spans="1:37" s="26" customFormat="1" ht="93" customHeight="1" x14ac:dyDescent="0.25">
      <c r="A90" s="91">
        <v>77</v>
      </c>
      <c r="B90" s="85">
        <v>91838</v>
      </c>
      <c r="C90" s="21" t="s">
        <v>527</v>
      </c>
      <c r="D90" s="22">
        <v>22800</v>
      </c>
      <c r="E90" s="23" t="s">
        <v>10</v>
      </c>
      <c r="F90" s="23" t="s">
        <v>11</v>
      </c>
      <c r="G90" s="65" t="s">
        <v>330</v>
      </c>
      <c r="H90" s="89" t="str">
        <f>J90&amp;"
SILO (S)"</f>
        <v>4
SILO (S)</v>
      </c>
      <c r="I90" s="25">
        <f>K90</f>
        <v>4</v>
      </c>
      <c r="J90" s="88">
        <v>4</v>
      </c>
      <c r="K90" s="26">
        <v>4</v>
      </c>
      <c r="N90" s="27"/>
      <c r="O90" s="28"/>
      <c r="P90" s="93"/>
      <c r="Q90" s="104"/>
      <c r="R90" s="26" t="str">
        <f t="shared" si="25"/>
        <v>Capturado</v>
      </c>
      <c r="S90" s="76"/>
      <c r="T90" s="2" t="str">
        <f t="shared" si="21"/>
        <v>Imprimir</v>
      </c>
      <c r="U90" s="2"/>
      <c r="V90" s="2"/>
      <c r="W90" s="63"/>
      <c r="X90" s="18"/>
      <c r="Y90" s="18"/>
      <c r="Z90" s="18"/>
      <c r="AA90" s="18"/>
      <c r="AB90" s="18"/>
      <c r="AD90" s="22"/>
      <c r="AE90" s="29"/>
      <c r="AF90" s="30"/>
      <c r="AG90" s="29"/>
      <c r="AH90" s="29"/>
      <c r="AI90" s="11"/>
      <c r="AJ90" s="31"/>
      <c r="AK90" s="31"/>
    </row>
    <row r="91" spans="1:37" s="26" customFormat="1" ht="93" customHeight="1" x14ac:dyDescent="0.25">
      <c r="A91" s="91">
        <v>78</v>
      </c>
      <c r="B91" s="85">
        <v>92811</v>
      </c>
      <c r="C91" s="21" t="s">
        <v>528</v>
      </c>
      <c r="D91" s="22">
        <v>57121.75</v>
      </c>
      <c r="E91" s="23" t="s">
        <v>10</v>
      </c>
      <c r="F91" s="23" t="s">
        <v>11</v>
      </c>
      <c r="G91" s="90" t="s">
        <v>365</v>
      </c>
      <c r="H91" s="89" t="str">
        <f>J91&amp;"
CORRAL"</f>
        <v>1
CORRAL</v>
      </c>
      <c r="I91" s="25">
        <f t="shared" ref="I91" si="26">K91</f>
        <v>4</v>
      </c>
      <c r="J91" s="88">
        <v>1</v>
      </c>
      <c r="K91" s="26">
        <v>4</v>
      </c>
      <c r="N91" s="27"/>
      <c r="O91" s="28"/>
      <c r="P91" s="93"/>
      <c r="Q91" s="110"/>
      <c r="S91" s="76"/>
      <c r="T91" s="2" t="str">
        <f t="shared" si="21"/>
        <v>Imprimir</v>
      </c>
      <c r="U91" s="2"/>
      <c r="V91" s="2"/>
      <c r="W91" s="63"/>
      <c r="X91" s="18"/>
      <c r="Y91" s="18"/>
      <c r="Z91" s="18"/>
      <c r="AA91" s="18"/>
      <c r="AB91" s="18"/>
      <c r="AD91" s="22"/>
      <c r="AE91" s="29"/>
      <c r="AF91" s="30"/>
      <c r="AG91" s="29"/>
      <c r="AH91" s="29"/>
      <c r="AI91" s="11"/>
      <c r="AJ91" s="31"/>
      <c r="AK91" s="31"/>
    </row>
    <row r="92" spans="1:37" s="26" customFormat="1" ht="93" customHeight="1" x14ac:dyDescent="0.25">
      <c r="A92" s="91">
        <v>79</v>
      </c>
      <c r="B92" s="85">
        <v>95186</v>
      </c>
      <c r="C92" s="21" t="s">
        <v>529</v>
      </c>
      <c r="D92" s="22">
        <v>5700</v>
      </c>
      <c r="E92" s="23" t="s">
        <v>10</v>
      </c>
      <c r="F92" s="23" t="s">
        <v>11</v>
      </c>
      <c r="G92" s="65" t="s">
        <v>356</v>
      </c>
      <c r="H92" s="89" t="str">
        <f>J92&amp;"
SILO (S)"</f>
        <v>1
SILO (S)</v>
      </c>
      <c r="I92" s="25">
        <f>K92</f>
        <v>1</v>
      </c>
      <c r="J92" s="88">
        <v>1</v>
      </c>
      <c r="K92" s="26">
        <v>1</v>
      </c>
      <c r="N92" s="27"/>
      <c r="O92" s="28"/>
      <c r="P92" s="93"/>
      <c r="Q92" s="104"/>
      <c r="R92" s="26" t="str">
        <f t="shared" ref="R92:R93" si="27">IF(I92&lt;&gt;0,"Capturado","")</f>
        <v>Capturado</v>
      </c>
      <c r="S92" s="76"/>
      <c r="T92" s="2" t="str">
        <f t="shared" si="21"/>
        <v>Imprimir</v>
      </c>
      <c r="U92" s="2"/>
      <c r="V92" s="2"/>
      <c r="W92" s="63"/>
      <c r="X92" s="18"/>
      <c r="Y92" s="18"/>
      <c r="Z92" s="18"/>
      <c r="AA92" s="18"/>
      <c r="AB92" s="18"/>
      <c r="AD92" s="22"/>
      <c r="AE92" s="29"/>
      <c r="AF92" s="30"/>
      <c r="AG92" s="29"/>
      <c r="AH92" s="29"/>
      <c r="AI92" s="11"/>
      <c r="AJ92" s="31"/>
      <c r="AK92" s="31"/>
    </row>
    <row r="93" spans="1:37" s="26" customFormat="1" ht="93" customHeight="1" x14ac:dyDescent="0.25">
      <c r="A93" s="91">
        <v>80</v>
      </c>
      <c r="B93" s="85">
        <v>95226</v>
      </c>
      <c r="C93" s="21" t="s">
        <v>530</v>
      </c>
      <c r="D93" s="22">
        <v>28500</v>
      </c>
      <c r="E93" s="23" t="s">
        <v>10</v>
      </c>
      <c r="F93" s="23" t="s">
        <v>11</v>
      </c>
      <c r="G93" s="90" t="s">
        <v>322</v>
      </c>
      <c r="H93" s="89" t="str">
        <f>J93&amp;"
SILO (S)"</f>
        <v>5
SILO (S)</v>
      </c>
      <c r="I93" s="25">
        <f>K93</f>
        <v>5</v>
      </c>
      <c r="J93" s="88">
        <v>5</v>
      </c>
      <c r="K93" s="26">
        <v>5</v>
      </c>
      <c r="N93" s="27"/>
      <c r="O93" s="28"/>
      <c r="P93" s="93"/>
      <c r="Q93" s="104"/>
      <c r="R93" s="26" t="str">
        <f t="shared" si="27"/>
        <v>Capturado</v>
      </c>
      <c r="S93" s="76"/>
      <c r="T93" s="2" t="str">
        <f t="shared" si="21"/>
        <v>Imprimir</v>
      </c>
      <c r="U93" s="2"/>
      <c r="V93" s="2"/>
      <c r="W93" s="63"/>
      <c r="X93" s="18"/>
      <c r="Y93" s="18"/>
      <c r="Z93" s="18"/>
      <c r="AA93" s="18"/>
      <c r="AB93" s="18"/>
      <c r="AD93" s="22"/>
      <c r="AE93" s="29"/>
      <c r="AF93" s="30"/>
      <c r="AG93" s="29"/>
      <c r="AH93" s="29"/>
      <c r="AI93" s="11"/>
      <c r="AJ93" s="31"/>
      <c r="AK93" s="31"/>
    </row>
    <row r="94" spans="1:37" s="26" customFormat="1" ht="93" customHeight="1" x14ac:dyDescent="0.25">
      <c r="A94" s="91">
        <v>81</v>
      </c>
      <c r="B94" s="85">
        <v>95454</v>
      </c>
      <c r="C94" s="21" t="s">
        <v>531</v>
      </c>
      <c r="D94" s="22">
        <v>1201823.27</v>
      </c>
      <c r="E94" s="23" t="s">
        <v>10</v>
      </c>
      <c r="F94" s="23" t="s">
        <v>11</v>
      </c>
      <c r="G94" s="90" t="s">
        <v>40</v>
      </c>
      <c r="H94" s="85" t="str">
        <f>J94&amp;"
 SANITARIO (S)"</f>
        <v>1
 SANITARIO (S)</v>
      </c>
      <c r="I94" s="25">
        <f>K94</f>
        <v>184</v>
      </c>
      <c r="J94" s="88">
        <v>1</v>
      </c>
      <c r="K94" s="26">
        <v>184</v>
      </c>
      <c r="N94" s="27"/>
      <c r="O94" s="28"/>
      <c r="P94" s="93"/>
      <c r="Q94" s="107"/>
      <c r="S94" s="76"/>
      <c r="T94" s="2" t="str">
        <f t="shared" si="21"/>
        <v>Imprimir</v>
      </c>
      <c r="U94" s="2"/>
      <c r="V94" s="2"/>
      <c r="W94" s="63"/>
      <c r="X94" s="18"/>
      <c r="Y94" s="18"/>
      <c r="Z94" s="18"/>
      <c r="AA94" s="18"/>
      <c r="AB94" s="18"/>
      <c r="AD94" s="22"/>
      <c r="AE94" s="29"/>
      <c r="AF94" s="30"/>
      <c r="AG94" s="29"/>
      <c r="AH94" s="29"/>
      <c r="AI94" s="11"/>
      <c r="AJ94" s="31"/>
      <c r="AK94" s="31"/>
    </row>
    <row r="95" spans="1:37" s="26" customFormat="1" ht="93" customHeight="1" x14ac:dyDescent="0.25">
      <c r="A95" s="91">
        <v>82</v>
      </c>
      <c r="B95" s="85">
        <v>95891</v>
      </c>
      <c r="C95" s="21" t="s">
        <v>532</v>
      </c>
      <c r="D95" s="22">
        <v>108897.73</v>
      </c>
      <c r="E95" s="23" t="s">
        <v>10</v>
      </c>
      <c r="F95" s="23" t="s">
        <v>11</v>
      </c>
      <c r="G95" s="90" t="s">
        <v>331</v>
      </c>
      <c r="H95" s="94" t="str">
        <f t="shared" ref="H95:H113" si="28">J95&amp;"
 CUARTO (S) DORMITORIO"</f>
        <v>1
 CUARTO (S) DORMITORIO</v>
      </c>
      <c r="I95" s="25">
        <f t="shared" ref="I95" si="29">J95*5</f>
        <v>5</v>
      </c>
      <c r="J95" s="88">
        <v>1</v>
      </c>
      <c r="K95" s="26">
        <v>6</v>
      </c>
      <c r="N95" s="27"/>
      <c r="O95" s="28"/>
      <c r="P95" s="93"/>
      <c r="Q95" s="99"/>
      <c r="S95" s="76"/>
      <c r="T95" s="2" t="str">
        <f t="shared" si="21"/>
        <v>Imprimir</v>
      </c>
      <c r="U95" s="2"/>
      <c r="V95" s="2"/>
      <c r="W95" s="63"/>
      <c r="X95" s="18"/>
      <c r="Y95" s="18"/>
      <c r="Z95" s="18"/>
      <c r="AA95" s="18"/>
      <c r="AB95" s="18"/>
      <c r="AD95" s="22"/>
      <c r="AE95" s="29"/>
      <c r="AF95" s="30"/>
      <c r="AG95" s="29"/>
      <c r="AH95" s="29"/>
      <c r="AI95" s="11"/>
      <c r="AJ95" s="31"/>
      <c r="AK95" s="31"/>
    </row>
    <row r="96" spans="1:37" s="26" customFormat="1" ht="93" customHeight="1" x14ac:dyDescent="0.25">
      <c r="A96" s="91">
        <v>83</v>
      </c>
      <c r="B96" s="85">
        <v>95954</v>
      </c>
      <c r="C96" s="21" t="s">
        <v>533</v>
      </c>
      <c r="D96" s="22">
        <v>108897.73</v>
      </c>
      <c r="E96" s="23" t="s">
        <v>10</v>
      </c>
      <c r="F96" s="23" t="s">
        <v>11</v>
      </c>
      <c r="G96" s="90" t="s">
        <v>466</v>
      </c>
      <c r="H96" s="94" t="str">
        <f t="shared" si="28"/>
        <v>1
 CUARTO (S) DORMITORIO</v>
      </c>
      <c r="I96" s="25">
        <f t="shared" ref="I96:I112" si="30">K96</f>
        <v>4</v>
      </c>
      <c r="J96" s="88">
        <v>1</v>
      </c>
      <c r="K96" s="26">
        <v>4</v>
      </c>
      <c r="N96" s="27"/>
      <c r="O96" s="28"/>
      <c r="P96" s="93"/>
      <c r="Q96" s="99"/>
      <c r="S96" s="76"/>
      <c r="T96" s="2" t="str">
        <f t="shared" si="21"/>
        <v>Imprimir</v>
      </c>
      <c r="U96" s="2"/>
      <c r="V96" s="2"/>
      <c r="W96" s="63"/>
      <c r="X96" s="18"/>
      <c r="Y96" s="18"/>
      <c r="Z96" s="18"/>
      <c r="AA96" s="18"/>
      <c r="AB96" s="18"/>
      <c r="AD96" s="22"/>
      <c r="AE96" s="29"/>
      <c r="AF96" s="30"/>
      <c r="AG96" s="29"/>
      <c r="AH96" s="29"/>
      <c r="AI96" s="11"/>
      <c r="AJ96" s="31"/>
      <c r="AK96" s="31"/>
    </row>
    <row r="97" spans="1:37" s="26" customFormat="1" ht="93" customHeight="1" x14ac:dyDescent="0.25">
      <c r="A97" s="91">
        <v>84</v>
      </c>
      <c r="B97" s="85">
        <v>95974</v>
      </c>
      <c r="C97" s="21" t="s">
        <v>534</v>
      </c>
      <c r="D97" s="22">
        <v>108897.73</v>
      </c>
      <c r="E97" s="23" t="s">
        <v>10</v>
      </c>
      <c r="F97" s="23" t="s">
        <v>11</v>
      </c>
      <c r="G97" s="90" t="s">
        <v>466</v>
      </c>
      <c r="H97" s="94" t="str">
        <f t="shared" si="28"/>
        <v>1
 CUARTO (S) DORMITORIO</v>
      </c>
      <c r="I97" s="25">
        <f t="shared" si="30"/>
        <v>5</v>
      </c>
      <c r="J97" s="88">
        <v>1</v>
      </c>
      <c r="K97" s="26">
        <v>5</v>
      </c>
      <c r="N97" s="27"/>
      <c r="O97" s="28"/>
      <c r="P97" s="93"/>
      <c r="Q97" s="99"/>
      <c r="S97" s="76"/>
      <c r="T97" s="2" t="str">
        <f t="shared" si="21"/>
        <v>Imprimir</v>
      </c>
      <c r="U97" s="2"/>
      <c r="V97" s="2"/>
      <c r="W97" s="63"/>
      <c r="X97" s="18"/>
      <c r="Y97" s="18"/>
      <c r="Z97" s="18"/>
      <c r="AA97" s="18"/>
      <c r="AB97" s="18"/>
      <c r="AD97" s="22"/>
      <c r="AE97" s="29"/>
      <c r="AF97" s="30"/>
      <c r="AG97" s="29"/>
      <c r="AH97" s="29"/>
      <c r="AI97" s="11"/>
      <c r="AJ97" s="31"/>
      <c r="AK97" s="31"/>
    </row>
    <row r="98" spans="1:37" s="26" customFormat="1" ht="93" customHeight="1" x14ac:dyDescent="0.25">
      <c r="A98" s="91">
        <v>85</v>
      </c>
      <c r="B98" s="85">
        <v>95983</v>
      </c>
      <c r="C98" s="21" t="s">
        <v>535</v>
      </c>
      <c r="D98" s="22">
        <v>108897.73</v>
      </c>
      <c r="E98" s="23" t="s">
        <v>10</v>
      </c>
      <c r="F98" s="23" t="s">
        <v>11</v>
      </c>
      <c r="G98" s="65" t="s">
        <v>781</v>
      </c>
      <c r="H98" s="94" t="str">
        <f t="shared" si="28"/>
        <v>1
 CUARTO (S) DORMITORIO</v>
      </c>
      <c r="I98" s="25">
        <f t="shared" si="30"/>
        <v>3</v>
      </c>
      <c r="J98" s="88">
        <v>1</v>
      </c>
      <c r="K98" s="26">
        <v>3</v>
      </c>
      <c r="N98" s="27"/>
      <c r="O98" s="28"/>
      <c r="P98" s="93"/>
      <c r="Q98" s="99"/>
      <c r="S98" s="76"/>
      <c r="T98" s="2" t="str">
        <f t="shared" si="21"/>
        <v>Imprimir</v>
      </c>
      <c r="U98" s="2"/>
      <c r="V98" s="2"/>
      <c r="W98" s="63"/>
      <c r="X98" s="18"/>
      <c r="Y98" s="18"/>
      <c r="Z98" s="18"/>
      <c r="AA98" s="18"/>
      <c r="AB98" s="18"/>
      <c r="AD98" s="22"/>
      <c r="AE98" s="29"/>
      <c r="AF98" s="30"/>
      <c r="AG98" s="29"/>
      <c r="AH98" s="29"/>
      <c r="AI98" s="11"/>
      <c r="AJ98" s="31"/>
      <c r="AK98" s="31"/>
    </row>
    <row r="99" spans="1:37" s="26" customFormat="1" ht="93" customHeight="1" x14ac:dyDescent="0.25">
      <c r="A99" s="91">
        <v>86</v>
      </c>
      <c r="B99" s="85">
        <v>96011</v>
      </c>
      <c r="C99" s="21" t="s">
        <v>536</v>
      </c>
      <c r="D99" s="22">
        <v>108897.73</v>
      </c>
      <c r="E99" s="23" t="s">
        <v>10</v>
      </c>
      <c r="F99" s="23" t="s">
        <v>11</v>
      </c>
      <c r="G99" s="90" t="s">
        <v>346</v>
      </c>
      <c r="H99" s="94" t="str">
        <f t="shared" si="28"/>
        <v>1
 CUARTO (S) DORMITORIO</v>
      </c>
      <c r="I99" s="25">
        <f t="shared" si="30"/>
        <v>6</v>
      </c>
      <c r="J99" s="88">
        <v>1</v>
      </c>
      <c r="K99" s="26">
        <v>6</v>
      </c>
      <c r="N99" s="27"/>
      <c r="O99" s="28"/>
      <c r="P99" s="93"/>
      <c r="Q99" s="99"/>
      <c r="S99" s="76"/>
      <c r="T99" s="2" t="str">
        <f t="shared" si="21"/>
        <v>Imprimir</v>
      </c>
      <c r="U99" s="2"/>
      <c r="V99" s="2"/>
      <c r="W99" s="63"/>
      <c r="X99" s="18"/>
      <c r="Y99" s="18"/>
      <c r="Z99" s="18"/>
      <c r="AA99" s="18"/>
      <c r="AB99" s="18"/>
      <c r="AD99" s="22"/>
      <c r="AE99" s="29"/>
      <c r="AF99" s="30"/>
      <c r="AG99" s="29"/>
      <c r="AH99" s="29"/>
      <c r="AI99" s="11"/>
      <c r="AJ99" s="31"/>
      <c r="AK99" s="31"/>
    </row>
    <row r="100" spans="1:37" s="26" customFormat="1" ht="93" customHeight="1" x14ac:dyDescent="0.25">
      <c r="A100" s="91">
        <v>87</v>
      </c>
      <c r="B100" s="85">
        <v>96018</v>
      </c>
      <c r="C100" s="21" t="s">
        <v>537</v>
      </c>
      <c r="D100" s="22">
        <v>544488.65</v>
      </c>
      <c r="E100" s="23" t="s">
        <v>10</v>
      </c>
      <c r="F100" s="23" t="s">
        <v>11</v>
      </c>
      <c r="G100" s="78" t="s">
        <v>339</v>
      </c>
      <c r="H100" s="94" t="str">
        <f t="shared" si="28"/>
        <v>5
 CUARTO (S) DORMITORIO</v>
      </c>
      <c r="I100" s="25">
        <f t="shared" si="30"/>
        <v>25</v>
      </c>
      <c r="J100" s="88">
        <v>5</v>
      </c>
      <c r="K100" s="26">
        <v>25</v>
      </c>
      <c r="N100" s="27"/>
      <c r="O100" s="28"/>
      <c r="P100" s="93"/>
      <c r="Q100" s="99"/>
      <c r="S100" s="76"/>
      <c r="T100" s="2" t="str">
        <f t="shared" si="21"/>
        <v>Imprimir</v>
      </c>
      <c r="U100" s="2"/>
      <c r="V100" s="2"/>
      <c r="W100" s="63"/>
      <c r="X100" s="18"/>
      <c r="Y100" s="18"/>
      <c r="Z100" s="18"/>
      <c r="AA100" s="18"/>
      <c r="AB100" s="18"/>
      <c r="AD100" s="22"/>
      <c r="AE100" s="29"/>
      <c r="AF100" s="30"/>
      <c r="AG100" s="29"/>
      <c r="AH100" s="29"/>
      <c r="AI100" s="11"/>
      <c r="AJ100" s="31"/>
      <c r="AK100" s="31"/>
    </row>
    <row r="101" spans="1:37" s="26" customFormat="1" ht="93" customHeight="1" x14ac:dyDescent="0.25">
      <c r="A101" s="91">
        <v>88</v>
      </c>
      <c r="B101" s="85">
        <v>96095</v>
      </c>
      <c r="C101" s="21" t="s">
        <v>538</v>
      </c>
      <c r="D101" s="22">
        <v>108897.73</v>
      </c>
      <c r="E101" s="23" t="s">
        <v>10</v>
      </c>
      <c r="F101" s="23" t="s">
        <v>11</v>
      </c>
      <c r="G101" s="90" t="s">
        <v>334</v>
      </c>
      <c r="H101" s="94" t="str">
        <f t="shared" si="28"/>
        <v>1
 CUARTO (S) DORMITORIO</v>
      </c>
      <c r="I101" s="25">
        <f t="shared" si="30"/>
        <v>4</v>
      </c>
      <c r="J101" s="88">
        <v>1</v>
      </c>
      <c r="K101" s="26">
        <v>4</v>
      </c>
      <c r="N101" s="27"/>
      <c r="O101" s="28"/>
      <c r="P101" s="93"/>
      <c r="Q101" s="99"/>
      <c r="S101" s="76"/>
      <c r="T101" s="2" t="str">
        <f t="shared" si="21"/>
        <v>Imprimir</v>
      </c>
      <c r="U101" s="2"/>
      <c r="V101" s="2"/>
      <c r="W101" s="63"/>
      <c r="X101" s="18"/>
      <c r="Y101" s="18"/>
      <c r="Z101" s="18"/>
      <c r="AA101" s="18"/>
      <c r="AB101" s="18"/>
      <c r="AD101" s="22"/>
      <c r="AE101" s="29"/>
      <c r="AF101" s="30"/>
      <c r="AG101" s="29"/>
      <c r="AH101" s="29"/>
      <c r="AI101" s="11"/>
      <c r="AJ101" s="31"/>
      <c r="AK101" s="31"/>
    </row>
    <row r="102" spans="1:37" s="26" customFormat="1" ht="93" customHeight="1" x14ac:dyDescent="0.25">
      <c r="A102" s="91">
        <v>89</v>
      </c>
      <c r="B102" s="85">
        <v>96121</v>
      </c>
      <c r="C102" s="21" t="s">
        <v>539</v>
      </c>
      <c r="D102" s="22">
        <v>108897.73</v>
      </c>
      <c r="E102" s="23" t="s">
        <v>10</v>
      </c>
      <c r="F102" s="23" t="s">
        <v>11</v>
      </c>
      <c r="G102" s="90" t="s">
        <v>334</v>
      </c>
      <c r="H102" s="94" t="str">
        <f t="shared" si="28"/>
        <v>1
 CUARTO (S) DORMITORIO</v>
      </c>
      <c r="I102" s="25">
        <f t="shared" si="30"/>
        <v>5</v>
      </c>
      <c r="J102" s="88">
        <v>1</v>
      </c>
      <c r="K102" s="26">
        <v>5</v>
      </c>
      <c r="N102" s="27"/>
      <c r="O102" s="28"/>
      <c r="P102" s="93"/>
      <c r="Q102" s="99"/>
      <c r="S102" s="76"/>
      <c r="T102" s="2" t="str">
        <f t="shared" si="21"/>
        <v>Imprimir</v>
      </c>
      <c r="U102" s="2"/>
      <c r="V102" s="2"/>
      <c r="W102" s="63"/>
      <c r="X102" s="18"/>
      <c r="Y102" s="18"/>
      <c r="Z102" s="18"/>
      <c r="AA102" s="18"/>
      <c r="AB102" s="18"/>
      <c r="AD102" s="22"/>
      <c r="AE102" s="29"/>
      <c r="AF102" s="30"/>
      <c r="AG102" s="29"/>
      <c r="AH102" s="29"/>
      <c r="AI102" s="11"/>
      <c r="AJ102" s="31"/>
      <c r="AK102" s="31"/>
    </row>
    <row r="103" spans="1:37" s="26" customFormat="1" ht="93" customHeight="1" x14ac:dyDescent="0.25">
      <c r="A103" s="91">
        <v>90</v>
      </c>
      <c r="B103" s="85">
        <v>96256</v>
      </c>
      <c r="C103" s="21" t="s">
        <v>540</v>
      </c>
      <c r="D103" s="22">
        <v>108897.73</v>
      </c>
      <c r="E103" s="23" t="s">
        <v>10</v>
      </c>
      <c r="F103" s="23" t="s">
        <v>11</v>
      </c>
      <c r="G103" s="65" t="s">
        <v>333</v>
      </c>
      <c r="H103" s="94" t="str">
        <f t="shared" si="28"/>
        <v>1
 CUARTO (S) DORMITORIO</v>
      </c>
      <c r="I103" s="25">
        <f t="shared" si="30"/>
        <v>5</v>
      </c>
      <c r="J103" s="88">
        <v>1</v>
      </c>
      <c r="K103" s="26">
        <v>5</v>
      </c>
      <c r="N103" s="27"/>
      <c r="O103" s="28"/>
      <c r="P103" s="93"/>
      <c r="Q103" s="99"/>
      <c r="S103" s="76"/>
      <c r="T103" s="2" t="str">
        <f t="shared" si="21"/>
        <v>Imprimir</v>
      </c>
      <c r="U103" s="2"/>
      <c r="V103" s="2"/>
      <c r="W103" s="63"/>
      <c r="X103" s="18"/>
      <c r="Y103" s="18"/>
      <c r="Z103" s="18"/>
      <c r="AA103" s="18"/>
      <c r="AB103" s="18"/>
      <c r="AD103" s="22"/>
      <c r="AE103" s="29"/>
      <c r="AF103" s="30"/>
      <c r="AG103" s="29"/>
      <c r="AH103" s="29"/>
      <c r="AI103" s="11"/>
      <c r="AJ103" s="31"/>
      <c r="AK103" s="31"/>
    </row>
    <row r="104" spans="1:37" s="26" customFormat="1" ht="93" customHeight="1" x14ac:dyDescent="0.25">
      <c r="A104" s="91">
        <v>91</v>
      </c>
      <c r="B104" s="85">
        <v>96299</v>
      </c>
      <c r="C104" s="21" t="s">
        <v>541</v>
      </c>
      <c r="D104" s="22">
        <v>108897.73</v>
      </c>
      <c r="E104" s="23" t="s">
        <v>10</v>
      </c>
      <c r="F104" s="23" t="s">
        <v>11</v>
      </c>
      <c r="G104" s="65" t="s">
        <v>782</v>
      </c>
      <c r="H104" s="85" t="str">
        <f t="shared" si="28"/>
        <v>1
 CUARTO (S) DORMITORIO</v>
      </c>
      <c r="I104" s="25">
        <f t="shared" si="30"/>
        <v>4</v>
      </c>
      <c r="J104" s="88">
        <v>1</v>
      </c>
      <c r="K104" s="26">
        <v>4</v>
      </c>
      <c r="N104" s="27"/>
      <c r="O104" s="28"/>
      <c r="P104" s="93"/>
      <c r="Q104" s="99"/>
      <c r="S104" s="76"/>
      <c r="T104" s="2" t="str">
        <f t="shared" si="21"/>
        <v>Imprimir</v>
      </c>
      <c r="U104" s="2"/>
      <c r="V104" s="2"/>
      <c r="W104" s="63"/>
      <c r="X104" s="18"/>
      <c r="Y104" s="18"/>
      <c r="Z104" s="18"/>
      <c r="AA104" s="18"/>
      <c r="AB104" s="18"/>
      <c r="AD104" s="22"/>
      <c r="AE104" s="29"/>
      <c r="AF104" s="30"/>
      <c r="AG104" s="29"/>
      <c r="AH104" s="29"/>
      <c r="AI104" s="11"/>
      <c r="AJ104" s="31"/>
      <c r="AK104" s="31"/>
    </row>
    <row r="105" spans="1:37" s="26" customFormat="1" ht="93" customHeight="1" x14ac:dyDescent="0.25">
      <c r="A105" s="91">
        <v>92</v>
      </c>
      <c r="B105" s="85">
        <v>96338</v>
      </c>
      <c r="C105" s="21" t="s">
        <v>542</v>
      </c>
      <c r="D105" s="22">
        <v>108897.73</v>
      </c>
      <c r="E105" s="23" t="s">
        <v>10</v>
      </c>
      <c r="F105" s="23" t="s">
        <v>11</v>
      </c>
      <c r="G105" s="65" t="s">
        <v>783</v>
      </c>
      <c r="H105" s="94" t="str">
        <f t="shared" si="28"/>
        <v>1
 CUARTO (S) DORMITORIO</v>
      </c>
      <c r="I105" s="25">
        <f t="shared" si="30"/>
        <v>5</v>
      </c>
      <c r="J105" s="88">
        <v>1</v>
      </c>
      <c r="K105" s="26">
        <v>5</v>
      </c>
      <c r="N105" s="27"/>
      <c r="O105" s="28"/>
      <c r="P105" s="93"/>
      <c r="Q105" s="99"/>
      <c r="S105" s="76"/>
      <c r="T105" s="2" t="str">
        <f t="shared" si="21"/>
        <v>Imprimir</v>
      </c>
      <c r="U105" s="2"/>
      <c r="V105" s="2"/>
      <c r="W105" s="63"/>
      <c r="X105" s="18"/>
      <c r="Y105" s="18"/>
      <c r="Z105" s="18"/>
      <c r="AA105" s="18"/>
      <c r="AB105" s="18"/>
      <c r="AD105" s="22"/>
      <c r="AE105" s="29"/>
      <c r="AF105" s="30"/>
      <c r="AG105" s="29"/>
      <c r="AH105" s="29"/>
      <c r="AI105" s="11"/>
      <c r="AJ105" s="31"/>
      <c r="AK105" s="31"/>
    </row>
    <row r="106" spans="1:37" s="26" customFormat="1" ht="93" customHeight="1" x14ac:dyDescent="0.25">
      <c r="A106" s="91">
        <v>93</v>
      </c>
      <c r="B106" s="85">
        <v>96364</v>
      </c>
      <c r="C106" s="21" t="s">
        <v>543</v>
      </c>
      <c r="D106" s="22">
        <v>544488.65</v>
      </c>
      <c r="E106" s="23" t="s">
        <v>10</v>
      </c>
      <c r="F106" s="23" t="s">
        <v>11</v>
      </c>
      <c r="G106" s="65" t="s">
        <v>11</v>
      </c>
      <c r="H106" s="94" t="str">
        <f t="shared" si="28"/>
        <v>5
 CUARTO (S) DORMITORIO</v>
      </c>
      <c r="I106" s="25">
        <f t="shared" si="30"/>
        <v>23</v>
      </c>
      <c r="J106" s="88">
        <v>5</v>
      </c>
      <c r="K106" s="26">
        <v>23</v>
      </c>
      <c r="N106" s="27"/>
      <c r="O106" s="28"/>
      <c r="P106" s="93"/>
      <c r="Q106" s="99"/>
      <c r="S106" s="76"/>
      <c r="T106" s="2" t="str">
        <f t="shared" si="21"/>
        <v>Imprimir</v>
      </c>
      <c r="U106" s="2"/>
      <c r="V106" s="2"/>
      <c r="W106" s="63"/>
      <c r="X106" s="18"/>
      <c r="Y106" s="18"/>
      <c r="Z106" s="18"/>
      <c r="AA106" s="18"/>
      <c r="AB106" s="18"/>
      <c r="AD106" s="22"/>
      <c r="AE106" s="29"/>
      <c r="AF106" s="30"/>
      <c r="AG106" s="29"/>
      <c r="AH106" s="29"/>
      <c r="AI106" s="11"/>
      <c r="AJ106" s="31"/>
      <c r="AK106" s="31"/>
    </row>
    <row r="107" spans="1:37" s="26" customFormat="1" ht="93" customHeight="1" x14ac:dyDescent="0.25">
      <c r="A107" s="91">
        <v>94</v>
      </c>
      <c r="B107" s="85">
        <v>96379</v>
      </c>
      <c r="C107" s="21" t="s">
        <v>544</v>
      </c>
      <c r="D107" s="22">
        <v>108897.73</v>
      </c>
      <c r="E107" s="23" t="s">
        <v>10</v>
      </c>
      <c r="F107" s="23" t="s">
        <v>11</v>
      </c>
      <c r="G107" s="65" t="s">
        <v>784</v>
      </c>
      <c r="H107" s="94" t="str">
        <f t="shared" si="28"/>
        <v>1
 CUARTO (S) DORMITORIO</v>
      </c>
      <c r="I107" s="25">
        <f t="shared" si="30"/>
        <v>4</v>
      </c>
      <c r="J107" s="88">
        <v>1</v>
      </c>
      <c r="K107" s="26">
        <v>4</v>
      </c>
      <c r="N107" s="27"/>
      <c r="O107" s="28"/>
      <c r="P107" s="93"/>
      <c r="Q107" s="99"/>
      <c r="S107" s="76"/>
      <c r="T107" s="2" t="str">
        <f t="shared" si="21"/>
        <v>Imprimir</v>
      </c>
      <c r="U107" s="2"/>
      <c r="V107" s="2"/>
      <c r="W107" s="63"/>
      <c r="X107" s="18"/>
      <c r="Y107" s="18"/>
      <c r="Z107" s="18"/>
      <c r="AA107" s="18"/>
      <c r="AB107" s="18"/>
      <c r="AD107" s="22"/>
      <c r="AE107" s="29"/>
      <c r="AF107" s="30"/>
      <c r="AG107" s="29"/>
      <c r="AH107" s="29"/>
      <c r="AI107" s="11"/>
      <c r="AJ107" s="31"/>
      <c r="AK107" s="31"/>
    </row>
    <row r="108" spans="1:37" s="26" customFormat="1" ht="93" customHeight="1" x14ac:dyDescent="0.25">
      <c r="A108" s="91">
        <v>95</v>
      </c>
      <c r="B108" s="85">
        <v>96384</v>
      </c>
      <c r="C108" s="21" t="s">
        <v>545</v>
      </c>
      <c r="D108" s="22">
        <v>108897.73</v>
      </c>
      <c r="E108" s="23" t="s">
        <v>10</v>
      </c>
      <c r="F108" s="23" t="s">
        <v>11</v>
      </c>
      <c r="G108" s="90" t="s">
        <v>455</v>
      </c>
      <c r="H108" s="94" t="str">
        <f t="shared" si="28"/>
        <v>1
 CUARTO (S) DORMITORIO</v>
      </c>
      <c r="I108" s="25">
        <f t="shared" si="30"/>
        <v>8</v>
      </c>
      <c r="J108" s="88">
        <v>1</v>
      </c>
      <c r="K108" s="26">
        <v>8</v>
      </c>
      <c r="N108" s="27"/>
      <c r="O108" s="28"/>
      <c r="P108" s="93"/>
      <c r="Q108" s="99"/>
      <c r="S108" s="76"/>
      <c r="T108" s="2" t="str">
        <f t="shared" si="21"/>
        <v>Imprimir</v>
      </c>
      <c r="U108" s="2"/>
      <c r="V108" s="2"/>
      <c r="W108" s="63"/>
      <c r="X108" s="18"/>
      <c r="Y108" s="18"/>
      <c r="Z108" s="18"/>
      <c r="AA108" s="18"/>
      <c r="AB108" s="18"/>
      <c r="AD108" s="22"/>
      <c r="AE108" s="29"/>
      <c r="AF108" s="30"/>
      <c r="AG108" s="29"/>
      <c r="AH108" s="29"/>
      <c r="AI108" s="11"/>
      <c r="AJ108" s="31"/>
      <c r="AK108" s="31"/>
    </row>
    <row r="109" spans="1:37" s="26" customFormat="1" ht="93" customHeight="1" x14ac:dyDescent="0.25">
      <c r="A109" s="91">
        <v>96</v>
      </c>
      <c r="B109" s="85">
        <v>97624</v>
      </c>
      <c r="C109" s="21" t="s">
        <v>546</v>
      </c>
      <c r="D109" s="22">
        <v>108897.73</v>
      </c>
      <c r="E109" s="23" t="s">
        <v>10</v>
      </c>
      <c r="F109" s="23" t="s">
        <v>11</v>
      </c>
      <c r="G109" s="90" t="s">
        <v>40</v>
      </c>
      <c r="H109" s="94" t="str">
        <f t="shared" si="28"/>
        <v>1
 CUARTO (S) DORMITORIO</v>
      </c>
      <c r="I109" s="25">
        <f t="shared" si="30"/>
        <v>6</v>
      </c>
      <c r="J109" s="88">
        <v>1</v>
      </c>
      <c r="K109" s="26">
        <v>6</v>
      </c>
      <c r="N109" s="27"/>
      <c r="O109" s="28"/>
      <c r="P109" s="93"/>
      <c r="Q109" s="99"/>
      <c r="S109" s="76"/>
      <c r="T109" s="2" t="str">
        <f t="shared" si="21"/>
        <v>Imprimir</v>
      </c>
      <c r="U109" s="2"/>
      <c r="V109" s="2"/>
      <c r="W109" s="63"/>
      <c r="X109" s="18"/>
      <c r="Y109" s="18"/>
      <c r="Z109" s="18"/>
      <c r="AA109" s="18"/>
      <c r="AB109" s="18"/>
      <c r="AD109" s="22"/>
      <c r="AE109" s="29"/>
      <c r="AF109" s="30"/>
      <c r="AG109" s="29"/>
      <c r="AH109" s="29"/>
      <c r="AI109" s="11"/>
      <c r="AJ109" s="31"/>
      <c r="AK109" s="31"/>
    </row>
    <row r="110" spans="1:37" s="26" customFormat="1" ht="93" customHeight="1" x14ac:dyDescent="0.25">
      <c r="A110" s="91">
        <v>97</v>
      </c>
      <c r="B110" s="85">
        <v>97767</v>
      </c>
      <c r="C110" s="21" t="s">
        <v>547</v>
      </c>
      <c r="D110" s="22">
        <v>108897.73</v>
      </c>
      <c r="E110" s="23" t="s">
        <v>10</v>
      </c>
      <c r="F110" s="23" t="s">
        <v>11</v>
      </c>
      <c r="G110" s="90" t="s">
        <v>40</v>
      </c>
      <c r="H110" s="94" t="str">
        <f t="shared" si="28"/>
        <v>1
 CUARTO (S) DORMITORIO</v>
      </c>
      <c r="I110" s="25">
        <f t="shared" si="30"/>
        <v>6</v>
      </c>
      <c r="J110" s="88">
        <v>1</v>
      </c>
      <c r="K110" s="26">
        <v>6</v>
      </c>
      <c r="N110" s="27"/>
      <c r="O110" s="28"/>
      <c r="P110" s="93"/>
      <c r="Q110" s="99"/>
      <c r="S110" s="76"/>
      <c r="T110" s="2" t="str">
        <f t="shared" si="21"/>
        <v>Imprimir</v>
      </c>
      <c r="U110" s="2"/>
      <c r="V110" s="2"/>
      <c r="W110" s="63"/>
      <c r="X110" s="18"/>
      <c r="Y110" s="18"/>
      <c r="Z110" s="18"/>
      <c r="AA110" s="18"/>
      <c r="AB110" s="18"/>
      <c r="AD110" s="22"/>
      <c r="AE110" s="29"/>
      <c r="AF110" s="30"/>
      <c r="AG110" s="29"/>
      <c r="AH110" s="29"/>
      <c r="AI110" s="11"/>
      <c r="AJ110" s="31"/>
      <c r="AK110" s="31"/>
    </row>
    <row r="111" spans="1:37" s="26" customFormat="1" ht="93" customHeight="1" x14ac:dyDescent="0.25">
      <c r="A111" s="91">
        <v>98</v>
      </c>
      <c r="B111" s="85">
        <v>97835</v>
      </c>
      <c r="C111" s="21" t="s">
        <v>548</v>
      </c>
      <c r="D111" s="22">
        <v>108897.73</v>
      </c>
      <c r="E111" s="23" t="s">
        <v>10</v>
      </c>
      <c r="F111" s="23" t="s">
        <v>11</v>
      </c>
      <c r="G111" s="65" t="s">
        <v>785</v>
      </c>
      <c r="H111" s="94" t="str">
        <f t="shared" si="28"/>
        <v>1
 CUARTO (S) DORMITORIO</v>
      </c>
      <c r="I111" s="25">
        <f t="shared" si="30"/>
        <v>5</v>
      </c>
      <c r="J111" s="88">
        <v>1</v>
      </c>
      <c r="K111" s="26">
        <v>5</v>
      </c>
      <c r="N111" s="27"/>
      <c r="O111" s="28"/>
      <c r="P111" s="93"/>
      <c r="Q111" s="99"/>
      <c r="S111" s="76"/>
      <c r="T111" s="2" t="str">
        <f t="shared" si="21"/>
        <v>Imprimir</v>
      </c>
      <c r="U111" s="2"/>
      <c r="V111" s="2"/>
      <c r="W111" s="63"/>
      <c r="X111" s="18"/>
      <c r="Y111" s="18"/>
      <c r="Z111" s="18"/>
      <c r="AA111" s="18"/>
      <c r="AB111" s="18"/>
      <c r="AD111" s="22"/>
      <c r="AE111" s="29"/>
      <c r="AF111" s="30"/>
      <c r="AG111" s="29"/>
      <c r="AH111" s="29"/>
      <c r="AI111" s="11"/>
      <c r="AJ111" s="31"/>
      <c r="AK111" s="31"/>
    </row>
    <row r="112" spans="1:37" s="26" customFormat="1" ht="93" customHeight="1" x14ac:dyDescent="0.25">
      <c r="A112" s="91">
        <v>99</v>
      </c>
      <c r="B112" s="85">
        <v>97920</v>
      </c>
      <c r="C112" s="21" t="s">
        <v>549</v>
      </c>
      <c r="D112" s="22">
        <v>108897.73</v>
      </c>
      <c r="E112" s="23" t="s">
        <v>10</v>
      </c>
      <c r="F112" s="23" t="s">
        <v>11</v>
      </c>
      <c r="G112" s="90" t="s">
        <v>347</v>
      </c>
      <c r="H112" s="94" t="str">
        <f t="shared" si="28"/>
        <v>1
 CUARTO (S) DORMITORIO</v>
      </c>
      <c r="I112" s="25">
        <f t="shared" si="30"/>
        <v>4</v>
      </c>
      <c r="J112" s="88">
        <v>1</v>
      </c>
      <c r="K112" s="26">
        <v>4</v>
      </c>
      <c r="N112" s="27"/>
      <c r="O112" s="28"/>
      <c r="P112" s="93"/>
      <c r="Q112" s="99"/>
      <c r="S112" s="76"/>
      <c r="T112" s="2" t="str">
        <f t="shared" si="21"/>
        <v>Imprimir</v>
      </c>
      <c r="U112" s="2"/>
      <c r="V112" s="2"/>
      <c r="W112" s="63"/>
      <c r="X112" s="18"/>
      <c r="Y112" s="18"/>
      <c r="Z112" s="18"/>
      <c r="AA112" s="18"/>
      <c r="AB112" s="18"/>
      <c r="AD112" s="22"/>
      <c r="AE112" s="29"/>
      <c r="AF112" s="30"/>
      <c r="AG112" s="29"/>
      <c r="AH112" s="29"/>
      <c r="AI112" s="11"/>
      <c r="AJ112" s="31"/>
      <c r="AK112" s="31"/>
    </row>
    <row r="113" spans="1:37" s="26" customFormat="1" ht="93" customHeight="1" x14ac:dyDescent="0.25">
      <c r="A113" s="91">
        <v>100</v>
      </c>
      <c r="B113" s="85">
        <v>98087</v>
      </c>
      <c r="C113" s="21" t="s">
        <v>550</v>
      </c>
      <c r="D113" s="22">
        <v>108897.73</v>
      </c>
      <c r="E113" s="23" t="s">
        <v>10</v>
      </c>
      <c r="F113" s="23" t="s">
        <v>11</v>
      </c>
      <c r="G113" s="90" t="s">
        <v>422</v>
      </c>
      <c r="H113" s="94" t="str">
        <f t="shared" si="28"/>
        <v>1
 CUARTO (S) DORMITORIO</v>
      </c>
      <c r="I113" s="25">
        <f t="shared" ref="I113" si="31">J113*5</f>
        <v>5</v>
      </c>
      <c r="J113" s="88">
        <v>1</v>
      </c>
      <c r="K113" s="26">
        <v>10</v>
      </c>
      <c r="N113" s="27"/>
      <c r="O113" s="28"/>
      <c r="P113" s="93"/>
      <c r="Q113" s="99"/>
      <c r="S113" s="76"/>
      <c r="T113" s="2" t="str">
        <f t="shared" si="21"/>
        <v>Imprimir</v>
      </c>
      <c r="U113" s="2"/>
      <c r="V113" s="2"/>
      <c r="W113" s="63"/>
      <c r="X113" s="18"/>
      <c r="Y113" s="18"/>
      <c r="Z113" s="18"/>
      <c r="AA113" s="18"/>
      <c r="AB113" s="18"/>
      <c r="AD113" s="22"/>
      <c r="AE113" s="29"/>
      <c r="AF113" s="30"/>
      <c r="AG113" s="29"/>
      <c r="AH113" s="29"/>
      <c r="AI113" s="11"/>
      <c r="AJ113" s="31"/>
      <c r="AK113" s="31"/>
    </row>
    <row r="114" spans="1:37" s="26" customFormat="1" ht="93" customHeight="1" x14ac:dyDescent="0.25">
      <c r="A114" s="91">
        <v>101</v>
      </c>
      <c r="B114" s="85">
        <v>98717</v>
      </c>
      <c r="C114" s="21" t="s">
        <v>551</v>
      </c>
      <c r="D114" s="22">
        <v>7438.5</v>
      </c>
      <c r="E114" s="23" t="s">
        <v>10</v>
      </c>
      <c r="F114" s="23" t="s">
        <v>11</v>
      </c>
      <c r="G114" s="65" t="s">
        <v>433</v>
      </c>
      <c r="H114" s="85" t="str">
        <f t="shared" ref="H114" si="32">J114&amp;"
 ESTUFA (S)"</f>
        <v>1
 ESTUFA (S)</v>
      </c>
      <c r="I114" s="25">
        <f>K114</f>
        <v>5</v>
      </c>
      <c r="J114" s="88">
        <v>1</v>
      </c>
      <c r="K114" s="26">
        <v>5</v>
      </c>
      <c r="N114" s="27"/>
      <c r="O114" s="28"/>
      <c r="P114" s="93"/>
      <c r="Q114" s="98"/>
      <c r="S114" s="76"/>
      <c r="T114" s="2" t="str">
        <f t="shared" si="21"/>
        <v>Imprimir</v>
      </c>
      <c r="U114" s="2"/>
      <c r="V114" s="2"/>
      <c r="W114" s="63"/>
      <c r="X114" s="18"/>
      <c r="Y114" s="18"/>
      <c r="Z114" s="18"/>
      <c r="AA114" s="18"/>
      <c r="AB114" s="18"/>
      <c r="AD114" s="22"/>
      <c r="AE114" s="29"/>
      <c r="AF114" s="30"/>
      <c r="AG114" s="29"/>
      <c r="AH114" s="29"/>
      <c r="AI114" s="11"/>
      <c r="AJ114" s="31"/>
      <c r="AK114" s="31"/>
    </row>
    <row r="115" spans="1:37" s="26" customFormat="1" ht="93" customHeight="1" x14ac:dyDescent="0.25">
      <c r="A115" s="91">
        <v>102</v>
      </c>
      <c r="B115" s="85">
        <v>98772</v>
      </c>
      <c r="C115" s="21" t="s">
        <v>552</v>
      </c>
      <c r="D115" s="22">
        <v>7438.5</v>
      </c>
      <c r="E115" s="23" t="s">
        <v>10</v>
      </c>
      <c r="F115" s="23" t="s">
        <v>11</v>
      </c>
      <c r="G115" s="65" t="s">
        <v>462</v>
      </c>
      <c r="H115" s="92" t="str">
        <f t="shared" ref="H115:H116" si="33">J115&amp;"
 ESTUFA (S)"</f>
        <v>1
 ESTUFA (S)</v>
      </c>
      <c r="I115" s="25">
        <f t="shared" ref="I115:I117" si="34">K115</f>
        <v>5</v>
      </c>
      <c r="J115" s="88">
        <v>1</v>
      </c>
      <c r="K115" s="26">
        <v>5</v>
      </c>
      <c r="N115" s="27"/>
      <c r="O115" s="28"/>
      <c r="P115" s="93"/>
      <c r="Q115" s="98"/>
      <c r="S115" s="76"/>
      <c r="T115" s="2" t="str">
        <f t="shared" si="21"/>
        <v>Imprimir</v>
      </c>
      <c r="U115" s="2"/>
      <c r="V115" s="2"/>
      <c r="W115" s="63"/>
      <c r="X115" s="18"/>
      <c r="Y115" s="18"/>
      <c r="Z115" s="18"/>
      <c r="AA115" s="18"/>
      <c r="AB115" s="18"/>
      <c r="AD115" s="22"/>
      <c r="AE115" s="29"/>
      <c r="AF115" s="30"/>
      <c r="AG115" s="29"/>
      <c r="AH115" s="29"/>
      <c r="AI115" s="11"/>
      <c r="AJ115" s="31"/>
      <c r="AK115" s="31"/>
    </row>
    <row r="116" spans="1:37" s="26" customFormat="1" ht="93" customHeight="1" x14ac:dyDescent="0.25">
      <c r="A116" s="91">
        <v>103</v>
      </c>
      <c r="B116" s="85">
        <v>98923</v>
      </c>
      <c r="C116" s="21" t="s">
        <v>553</v>
      </c>
      <c r="D116" s="22">
        <v>7438.5</v>
      </c>
      <c r="E116" s="23" t="s">
        <v>10</v>
      </c>
      <c r="F116" s="23" t="s">
        <v>11</v>
      </c>
      <c r="G116" s="78" t="s">
        <v>349</v>
      </c>
      <c r="H116" s="92" t="str">
        <f t="shared" si="33"/>
        <v>1
 ESTUFA (S)</v>
      </c>
      <c r="I116" s="25">
        <f t="shared" si="34"/>
        <v>2</v>
      </c>
      <c r="J116" s="88">
        <v>1</v>
      </c>
      <c r="K116" s="26">
        <v>2</v>
      </c>
      <c r="N116" s="27"/>
      <c r="O116" s="28"/>
      <c r="P116" s="93"/>
      <c r="Q116" s="98"/>
      <c r="S116" s="76"/>
      <c r="T116" s="2" t="str">
        <f t="shared" si="21"/>
        <v>Imprimir</v>
      </c>
      <c r="U116" s="2"/>
      <c r="V116" s="2"/>
      <c r="W116" s="63"/>
      <c r="X116" s="18"/>
      <c r="Y116" s="18"/>
      <c r="Z116" s="18"/>
      <c r="AA116" s="18"/>
      <c r="AB116" s="18"/>
      <c r="AD116" s="22"/>
      <c r="AE116" s="29"/>
      <c r="AF116" s="30"/>
      <c r="AG116" s="29"/>
      <c r="AH116" s="29"/>
      <c r="AI116" s="11"/>
      <c r="AJ116" s="31"/>
      <c r="AK116" s="31"/>
    </row>
    <row r="117" spans="1:37" s="26" customFormat="1" ht="93" customHeight="1" x14ac:dyDescent="0.25">
      <c r="A117" s="91">
        <v>104</v>
      </c>
      <c r="B117" s="85">
        <v>98997</v>
      </c>
      <c r="C117" s="21" t="s">
        <v>388</v>
      </c>
      <c r="D117" s="22">
        <v>2079959.55</v>
      </c>
      <c r="E117" s="23" t="s">
        <v>10</v>
      </c>
      <c r="F117" s="23" t="s">
        <v>11</v>
      </c>
      <c r="G117" s="90" t="s">
        <v>11</v>
      </c>
      <c r="H117" s="89" t="str">
        <f>J117&amp;"
METROS CUADRADOS"</f>
        <v>685
METROS CUADRADOS</v>
      </c>
      <c r="I117" s="25">
        <f t="shared" si="34"/>
        <v>135</v>
      </c>
      <c r="J117" s="88">
        <v>685</v>
      </c>
      <c r="K117" s="26">
        <v>135</v>
      </c>
      <c r="N117" s="27"/>
      <c r="O117" s="28"/>
      <c r="P117" s="93"/>
      <c r="Q117" s="110"/>
      <c r="S117" s="76"/>
      <c r="T117" s="2" t="str">
        <f t="shared" si="21"/>
        <v>Imprimir</v>
      </c>
      <c r="U117" s="2"/>
      <c r="V117" s="2"/>
      <c r="W117" s="63"/>
      <c r="X117" s="18"/>
      <c r="Y117" s="18"/>
      <c r="Z117" s="18"/>
      <c r="AA117" s="18"/>
      <c r="AB117" s="18"/>
      <c r="AD117" s="22"/>
      <c r="AE117" s="29"/>
      <c r="AF117" s="30"/>
      <c r="AG117" s="29"/>
      <c r="AH117" s="29"/>
      <c r="AI117" s="11"/>
      <c r="AJ117" s="31"/>
      <c r="AK117" s="31"/>
    </row>
    <row r="118" spans="1:37" s="26" customFormat="1" ht="74.25" customHeight="1" x14ac:dyDescent="0.25">
      <c r="A118" s="91">
        <v>105</v>
      </c>
      <c r="B118" s="85">
        <v>99139</v>
      </c>
      <c r="C118" s="21" t="s">
        <v>554</v>
      </c>
      <c r="D118" s="22">
        <v>108897.73</v>
      </c>
      <c r="E118" s="23" t="s">
        <v>10</v>
      </c>
      <c r="F118" s="23" t="s">
        <v>11</v>
      </c>
      <c r="G118" s="65" t="s">
        <v>786</v>
      </c>
      <c r="H118" s="94" t="str">
        <f>J118&amp;"
 CUARTO (S) DORMITORIO"</f>
        <v>1
 CUARTO (S) DORMITORIO</v>
      </c>
      <c r="I118" s="25">
        <f>K118</f>
        <v>5</v>
      </c>
      <c r="J118" s="88">
        <v>1</v>
      </c>
      <c r="K118" s="26">
        <v>5</v>
      </c>
      <c r="N118" s="27"/>
      <c r="O118" s="28"/>
      <c r="P118" s="93"/>
      <c r="Q118" s="99"/>
      <c r="S118" s="18"/>
      <c r="T118" s="2" t="str">
        <f t="shared" si="21"/>
        <v>Imprimir</v>
      </c>
      <c r="U118" s="2"/>
      <c r="V118" s="2"/>
      <c r="W118" s="63"/>
      <c r="X118" s="18"/>
      <c r="Y118" s="18"/>
      <c r="Z118" s="18"/>
      <c r="AA118" s="18"/>
      <c r="AB118" s="18"/>
      <c r="AD118" s="22"/>
      <c r="AE118" s="29"/>
      <c r="AF118" s="30"/>
      <c r="AG118" s="29"/>
      <c r="AH118" s="29"/>
      <c r="AI118" s="11"/>
      <c r="AJ118" s="31"/>
      <c r="AK118" s="31"/>
    </row>
    <row r="119" spans="1:37" s="26" customFormat="1" ht="93" customHeight="1" x14ac:dyDescent="0.25">
      <c r="A119" s="91">
        <v>106</v>
      </c>
      <c r="B119" s="85">
        <v>99240</v>
      </c>
      <c r="C119" s="21" t="s">
        <v>555</v>
      </c>
      <c r="D119" s="22">
        <v>7438.5</v>
      </c>
      <c r="E119" s="23" t="s">
        <v>10</v>
      </c>
      <c r="F119" s="23" t="s">
        <v>11</v>
      </c>
      <c r="G119" s="90" t="s">
        <v>42</v>
      </c>
      <c r="H119" s="92" t="str">
        <f t="shared" ref="H119" si="35">J119&amp;"
 ESTUFA (S)"</f>
        <v>1
 ESTUFA (S)</v>
      </c>
      <c r="I119" s="25">
        <f>K119</f>
        <v>1</v>
      </c>
      <c r="J119" s="88">
        <v>1</v>
      </c>
      <c r="K119" s="26">
        <v>1</v>
      </c>
      <c r="N119" s="27"/>
      <c r="O119" s="28"/>
      <c r="P119" s="93"/>
      <c r="Q119" s="98"/>
      <c r="S119" s="76"/>
      <c r="T119" s="2" t="str">
        <f t="shared" si="21"/>
        <v>Imprimir</v>
      </c>
      <c r="U119" s="2"/>
      <c r="V119" s="2"/>
      <c r="W119" s="63"/>
      <c r="X119" s="18"/>
      <c r="Y119" s="18"/>
      <c r="Z119" s="18"/>
      <c r="AA119" s="18"/>
      <c r="AB119" s="18"/>
      <c r="AD119" s="22"/>
      <c r="AE119" s="29"/>
      <c r="AF119" s="30"/>
      <c r="AG119" s="29"/>
      <c r="AH119" s="29"/>
      <c r="AI119" s="11"/>
      <c r="AJ119" s="31"/>
      <c r="AK119" s="31"/>
    </row>
    <row r="120" spans="1:37" s="26" customFormat="1" ht="93" customHeight="1" x14ac:dyDescent="0.25">
      <c r="A120" s="91">
        <v>107</v>
      </c>
      <c r="B120" s="85">
        <v>100336</v>
      </c>
      <c r="C120" s="21" t="s">
        <v>556</v>
      </c>
      <c r="D120" s="22">
        <v>108897.73</v>
      </c>
      <c r="E120" s="23" t="s">
        <v>10</v>
      </c>
      <c r="F120" s="23" t="s">
        <v>11</v>
      </c>
      <c r="G120" s="65" t="s">
        <v>454</v>
      </c>
      <c r="H120" s="94" t="str">
        <f>J120&amp;"
 CUARTO (S) DORMITORIO"</f>
        <v>1
 CUARTO (S) DORMITORIO</v>
      </c>
      <c r="I120" s="25">
        <f t="shared" ref="I120:I121" si="36">K120</f>
        <v>4</v>
      </c>
      <c r="J120" s="88">
        <v>1</v>
      </c>
      <c r="K120" s="26">
        <v>4</v>
      </c>
      <c r="N120" s="27"/>
      <c r="O120" s="28"/>
      <c r="P120" s="93"/>
      <c r="Q120" s="99"/>
      <c r="S120" s="76"/>
      <c r="T120" s="2" t="str">
        <f t="shared" si="21"/>
        <v>Imprimir</v>
      </c>
      <c r="U120" s="2"/>
      <c r="V120" s="2"/>
      <c r="W120" s="63"/>
      <c r="X120" s="18"/>
      <c r="Y120" s="18"/>
      <c r="Z120" s="18"/>
      <c r="AA120" s="18"/>
      <c r="AB120" s="18"/>
      <c r="AD120" s="22"/>
      <c r="AE120" s="29"/>
      <c r="AF120" s="30"/>
      <c r="AG120" s="29"/>
      <c r="AH120" s="29"/>
      <c r="AI120" s="11"/>
      <c r="AJ120" s="31"/>
      <c r="AK120" s="31"/>
    </row>
    <row r="121" spans="1:37" s="26" customFormat="1" ht="93" customHeight="1" x14ac:dyDescent="0.25">
      <c r="A121" s="91">
        <v>108</v>
      </c>
      <c r="B121" s="85">
        <v>100366</v>
      </c>
      <c r="C121" s="21" t="s">
        <v>557</v>
      </c>
      <c r="D121" s="22">
        <v>326693.19</v>
      </c>
      <c r="E121" s="23" t="s">
        <v>10</v>
      </c>
      <c r="F121" s="23" t="s">
        <v>11</v>
      </c>
      <c r="G121" s="65" t="s">
        <v>44</v>
      </c>
      <c r="H121" s="94" t="str">
        <f>J121&amp;"
 CUARTO (S) DORMITORIO"</f>
        <v>3
 CUARTO (S) DORMITORIO</v>
      </c>
      <c r="I121" s="25">
        <f t="shared" si="36"/>
        <v>12</v>
      </c>
      <c r="J121" s="88">
        <v>3</v>
      </c>
      <c r="K121" s="26">
        <v>12</v>
      </c>
      <c r="N121" s="27"/>
      <c r="O121" s="28"/>
      <c r="P121" s="93"/>
      <c r="Q121" s="99"/>
      <c r="S121" s="76"/>
      <c r="T121" s="2" t="str">
        <f t="shared" si="21"/>
        <v>Imprimir</v>
      </c>
      <c r="U121" s="2"/>
      <c r="V121" s="2"/>
      <c r="W121" s="63"/>
      <c r="X121" s="18"/>
      <c r="Y121" s="18"/>
      <c r="Z121" s="18"/>
      <c r="AA121" s="18"/>
      <c r="AB121" s="18"/>
      <c r="AD121" s="22"/>
      <c r="AE121" s="29"/>
      <c r="AF121" s="30"/>
      <c r="AG121" s="29"/>
      <c r="AH121" s="29"/>
      <c r="AI121" s="11"/>
      <c r="AJ121" s="31"/>
      <c r="AK121" s="31"/>
    </row>
    <row r="122" spans="1:37" s="26" customFormat="1" ht="93" customHeight="1" x14ac:dyDescent="0.25">
      <c r="A122" s="91">
        <v>109</v>
      </c>
      <c r="B122" s="85">
        <v>100392</v>
      </c>
      <c r="C122" s="21" t="s">
        <v>558</v>
      </c>
      <c r="D122" s="22">
        <v>7438.5</v>
      </c>
      <c r="E122" s="23" t="s">
        <v>10</v>
      </c>
      <c r="F122" s="23" t="s">
        <v>11</v>
      </c>
      <c r="G122" s="65" t="s">
        <v>439</v>
      </c>
      <c r="H122" s="92" t="str">
        <f t="shared" ref="H122:H124" si="37">J122&amp;"
 ESTUFA (S)"</f>
        <v>1
 ESTUFA (S)</v>
      </c>
      <c r="I122" s="25">
        <f t="shared" ref="I122:I125" si="38">K122</f>
        <v>3</v>
      </c>
      <c r="J122" s="88">
        <v>1</v>
      </c>
      <c r="K122" s="26">
        <v>3</v>
      </c>
      <c r="N122" s="27"/>
      <c r="O122" s="28"/>
      <c r="P122" s="93"/>
      <c r="Q122" s="98"/>
      <c r="S122" s="76"/>
      <c r="T122" s="2" t="str">
        <f t="shared" si="21"/>
        <v>Imprimir</v>
      </c>
      <c r="U122" s="2"/>
      <c r="V122" s="2"/>
      <c r="W122" s="63"/>
      <c r="X122" s="18"/>
      <c r="Y122" s="18"/>
      <c r="Z122" s="18"/>
      <c r="AA122" s="18"/>
      <c r="AB122" s="18"/>
      <c r="AD122" s="22"/>
      <c r="AE122" s="29"/>
      <c r="AF122" s="30"/>
      <c r="AG122" s="29"/>
      <c r="AH122" s="29"/>
      <c r="AI122" s="11"/>
      <c r="AJ122" s="31"/>
      <c r="AK122" s="31"/>
    </row>
    <row r="123" spans="1:37" s="26" customFormat="1" ht="93" customHeight="1" x14ac:dyDescent="0.25">
      <c r="A123" s="91">
        <v>110</v>
      </c>
      <c r="B123" s="85">
        <v>101020</v>
      </c>
      <c r="C123" s="21" t="s">
        <v>559</v>
      </c>
      <c r="D123" s="22">
        <v>7438.5</v>
      </c>
      <c r="E123" s="23" t="s">
        <v>10</v>
      </c>
      <c r="F123" s="23" t="s">
        <v>11</v>
      </c>
      <c r="G123" s="90" t="s">
        <v>346</v>
      </c>
      <c r="H123" s="92" t="str">
        <f t="shared" si="37"/>
        <v>1
 ESTUFA (S)</v>
      </c>
      <c r="I123" s="25">
        <f t="shared" si="38"/>
        <v>5</v>
      </c>
      <c r="J123" s="88">
        <v>1</v>
      </c>
      <c r="K123" s="26">
        <v>5</v>
      </c>
      <c r="N123" s="27"/>
      <c r="O123" s="28"/>
      <c r="P123" s="93"/>
      <c r="Q123" s="98"/>
      <c r="S123" s="76"/>
      <c r="T123" s="2" t="str">
        <f t="shared" si="21"/>
        <v>Imprimir</v>
      </c>
      <c r="U123" s="2"/>
      <c r="V123" s="2"/>
      <c r="W123" s="63"/>
      <c r="X123" s="18"/>
      <c r="Y123" s="18"/>
      <c r="Z123" s="18"/>
      <c r="AA123" s="18"/>
      <c r="AB123" s="18"/>
      <c r="AD123" s="22"/>
      <c r="AE123" s="29"/>
      <c r="AF123" s="30"/>
      <c r="AG123" s="29"/>
      <c r="AH123" s="29"/>
      <c r="AI123" s="11"/>
      <c r="AJ123" s="31"/>
      <c r="AK123" s="31"/>
    </row>
    <row r="124" spans="1:37" s="26" customFormat="1" ht="93" customHeight="1" x14ac:dyDescent="0.25">
      <c r="A124" s="91">
        <v>111</v>
      </c>
      <c r="B124" s="85">
        <v>101088</v>
      </c>
      <c r="C124" s="21" t="s">
        <v>560</v>
      </c>
      <c r="D124" s="22">
        <v>7438.5</v>
      </c>
      <c r="E124" s="23" t="s">
        <v>10</v>
      </c>
      <c r="F124" s="23" t="s">
        <v>11</v>
      </c>
      <c r="G124" s="65" t="s">
        <v>463</v>
      </c>
      <c r="H124" s="92" t="str">
        <f t="shared" si="37"/>
        <v>1
 ESTUFA (S)</v>
      </c>
      <c r="I124" s="25">
        <f t="shared" si="38"/>
        <v>3</v>
      </c>
      <c r="J124" s="88">
        <v>1</v>
      </c>
      <c r="K124" s="26">
        <v>3</v>
      </c>
      <c r="N124" s="27"/>
      <c r="O124" s="28"/>
      <c r="P124" s="93"/>
      <c r="Q124" s="98"/>
      <c r="S124" s="76"/>
      <c r="T124" s="2" t="str">
        <f t="shared" si="21"/>
        <v>Imprimir</v>
      </c>
      <c r="U124" s="2"/>
      <c r="V124" s="2"/>
      <c r="W124" s="63"/>
      <c r="X124" s="18"/>
      <c r="Y124" s="18"/>
      <c r="Z124" s="18"/>
      <c r="AA124" s="18"/>
      <c r="AB124" s="18"/>
      <c r="AD124" s="22"/>
      <c r="AE124" s="29"/>
      <c r="AF124" s="30"/>
      <c r="AG124" s="29"/>
      <c r="AH124" s="29"/>
      <c r="AI124" s="11"/>
      <c r="AJ124" s="31"/>
      <c r="AK124" s="31"/>
    </row>
    <row r="125" spans="1:37" s="26" customFormat="1" ht="93" customHeight="1" x14ac:dyDescent="0.25">
      <c r="A125" s="91">
        <v>112</v>
      </c>
      <c r="B125" s="85">
        <v>101638</v>
      </c>
      <c r="C125" s="21" t="s">
        <v>387</v>
      </c>
      <c r="D125" s="22">
        <v>2223148.19</v>
      </c>
      <c r="E125" s="23" t="s">
        <v>10</v>
      </c>
      <c r="F125" s="23" t="s">
        <v>11</v>
      </c>
      <c r="G125" s="65" t="s">
        <v>11</v>
      </c>
      <c r="H125" s="89" t="str">
        <f>J125&amp;"
METROS CUADRADOS"</f>
        <v>725.53
METROS CUADRADOS</v>
      </c>
      <c r="I125" s="25">
        <f t="shared" si="38"/>
        <v>140</v>
      </c>
      <c r="J125" s="88">
        <v>725.53</v>
      </c>
      <c r="K125" s="26">
        <v>140</v>
      </c>
      <c r="N125" s="27"/>
      <c r="O125" s="28"/>
      <c r="P125" s="93"/>
      <c r="Q125" s="110"/>
      <c r="S125" s="76"/>
      <c r="T125" s="2" t="str">
        <f t="shared" si="21"/>
        <v>Imprimir</v>
      </c>
      <c r="U125" s="2"/>
      <c r="V125" s="2"/>
      <c r="W125" s="63"/>
      <c r="X125" s="18"/>
      <c r="Y125" s="18"/>
      <c r="Z125" s="18"/>
      <c r="AA125" s="18"/>
      <c r="AB125" s="18"/>
      <c r="AD125" s="22"/>
      <c r="AE125" s="29"/>
      <c r="AF125" s="30"/>
      <c r="AG125" s="29"/>
      <c r="AH125" s="29"/>
      <c r="AI125" s="11"/>
      <c r="AJ125" s="31"/>
      <c r="AK125" s="31"/>
    </row>
    <row r="126" spans="1:37" s="26" customFormat="1" ht="93" customHeight="1" x14ac:dyDescent="0.25">
      <c r="A126" s="91">
        <v>113</v>
      </c>
      <c r="B126" s="85">
        <v>102048</v>
      </c>
      <c r="C126" s="21" t="s">
        <v>561</v>
      </c>
      <c r="D126" s="22">
        <v>7438.5</v>
      </c>
      <c r="E126" s="23" t="s">
        <v>10</v>
      </c>
      <c r="F126" s="23" t="s">
        <v>11</v>
      </c>
      <c r="G126" s="79" t="s">
        <v>436</v>
      </c>
      <c r="H126" s="92" t="str">
        <f t="shared" ref="H126:H128" si="39">J126&amp;"
 ESTUFA (S)"</f>
        <v>1
 ESTUFA (S)</v>
      </c>
      <c r="I126" s="25">
        <f t="shared" ref="I126:I128" si="40">K126</f>
        <v>2</v>
      </c>
      <c r="J126" s="88">
        <v>1</v>
      </c>
      <c r="K126" s="26">
        <v>2</v>
      </c>
      <c r="N126" s="27"/>
      <c r="O126" s="28"/>
      <c r="P126" s="93"/>
      <c r="Q126" s="98"/>
      <c r="S126" s="76"/>
      <c r="T126" s="2" t="str">
        <f t="shared" si="21"/>
        <v>Imprimir</v>
      </c>
      <c r="U126" s="2"/>
      <c r="V126" s="2"/>
      <c r="W126" s="63"/>
      <c r="X126" s="18"/>
      <c r="Y126" s="18"/>
      <c r="Z126" s="18"/>
      <c r="AA126" s="18"/>
      <c r="AB126" s="18"/>
      <c r="AD126" s="22"/>
      <c r="AE126" s="29"/>
      <c r="AF126" s="30"/>
      <c r="AG126" s="29"/>
      <c r="AH126" s="29"/>
      <c r="AI126" s="11"/>
      <c r="AJ126" s="31"/>
      <c r="AK126" s="31"/>
    </row>
    <row r="127" spans="1:37" s="26" customFormat="1" ht="93" customHeight="1" x14ac:dyDescent="0.25">
      <c r="A127" s="91">
        <v>114</v>
      </c>
      <c r="B127" s="85">
        <v>102374</v>
      </c>
      <c r="C127" s="21" t="s">
        <v>562</v>
      </c>
      <c r="D127" s="22">
        <v>7438.5</v>
      </c>
      <c r="E127" s="23" t="s">
        <v>10</v>
      </c>
      <c r="F127" s="23" t="s">
        <v>11</v>
      </c>
      <c r="G127" s="90" t="s">
        <v>420</v>
      </c>
      <c r="H127" s="92" t="str">
        <f t="shared" si="39"/>
        <v>1
 ESTUFA (S)</v>
      </c>
      <c r="I127" s="25">
        <f t="shared" si="40"/>
        <v>2</v>
      </c>
      <c r="J127" s="88">
        <v>1</v>
      </c>
      <c r="K127" s="26">
        <v>2</v>
      </c>
      <c r="N127" s="27"/>
      <c r="O127" s="28"/>
      <c r="P127" s="93"/>
      <c r="Q127" s="98"/>
      <c r="S127" s="76"/>
      <c r="T127" s="2" t="str">
        <f t="shared" si="21"/>
        <v>Imprimir</v>
      </c>
      <c r="U127" s="2"/>
      <c r="V127" s="2"/>
      <c r="W127" s="63"/>
      <c r="X127" s="18"/>
      <c r="Y127" s="18"/>
      <c r="Z127" s="18"/>
      <c r="AA127" s="18"/>
      <c r="AB127" s="18"/>
      <c r="AD127" s="22"/>
      <c r="AE127" s="29"/>
      <c r="AF127" s="30"/>
      <c r="AG127" s="29"/>
      <c r="AH127" s="29"/>
      <c r="AI127" s="11"/>
      <c r="AJ127" s="31"/>
      <c r="AK127" s="31"/>
    </row>
    <row r="128" spans="1:37" s="26" customFormat="1" ht="93" customHeight="1" x14ac:dyDescent="0.25">
      <c r="A128" s="91">
        <v>115</v>
      </c>
      <c r="B128" s="85">
        <v>102494</v>
      </c>
      <c r="C128" s="21" t="s">
        <v>563</v>
      </c>
      <c r="D128" s="22">
        <v>7438.5</v>
      </c>
      <c r="E128" s="23" t="s">
        <v>10</v>
      </c>
      <c r="F128" s="23" t="s">
        <v>11</v>
      </c>
      <c r="G128" s="90" t="s">
        <v>422</v>
      </c>
      <c r="H128" s="92" t="str">
        <f t="shared" si="39"/>
        <v>1
 ESTUFA (S)</v>
      </c>
      <c r="I128" s="25">
        <f t="shared" si="40"/>
        <v>5</v>
      </c>
      <c r="J128" s="88">
        <v>1</v>
      </c>
      <c r="K128" s="26">
        <v>5</v>
      </c>
      <c r="N128" s="27"/>
      <c r="O128" s="28"/>
      <c r="P128" s="93"/>
      <c r="Q128" s="98"/>
      <c r="S128" s="76"/>
      <c r="T128" s="2" t="str">
        <f t="shared" si="21"/>
        <v>Imprimir</v>
      </c>
      <c r="U128" s="2"/>
      <c r="V128" s="2"/>
      <c r="W128" s="63"/>
      <c r="X128" s="18"/>
      <c r="Y128" s="18"/>
      <c r="Z128" s="18"/>
      <c r="AA128" s="18"/>
      <c r="AB128" s="18"/>
      <c r="AD128" s="22"/>
      <c r="AE128" s="29"/>
      <c r="AF128" s="30"/>
      <c r="AG128" s="29"/>
      <c r="AH128" s="29"/>
      <c r="AI128" s="11"/>
      <c r="AJ128" s="31"/>
      <c r="AK128" s="31"/>
    </row>
    <row r="129" spans="1:37" s="26" customFormat="1" ht="98.25" customHeight="1" x14ac:dyDescent="0.25">
      <c r="A129" s="91">
        <v>116</v>
      </c>
      <c r="B129" s="85">
        <v>102608</v>
      </c>
      <c r="C129" s="21" t="s">
        <v>564</v>
      </c>
      <c r="D129" s="22">
        <v>2065599.29</v>
      </c>
      <c r="E129" s="23" t="s">
        <v>10</v>
      </c>
      <c r="F129" s="23" t="s">
        <v>11</v>
      </c>
      <c r="G129" s="65" t="s">
        <v>11</v>
      </c>
      <c r="H129" s="89" t="str">
        <f>J129&amp;"
AULA (S)"</f>
        <v>2
AULA (S)</v>
      </c>
      <c r="I129" s="25">
        <f>K129</f>
        <v>681</v>
      </c>
      <c r="J129" s="88">
        <v>2</v>
      </c>
      <c r="K129" s="26">
        <v>681</v>
      </c>
      <c r="N129" s="27"/>
      <c r="O129" s="28"/>
      <c r="P129" s="93"/>
      <c r="Q129" s="104"/>
      <c r="R129" s="26" t="str">
        <f t="shared" ref="R129" si="41">IF(I129&lt;&gt;0,"Capturado","")</f>
        <v>Capturado</v>
      </c>
      <c r="S129" s="18"/>
      <c r="T129" s="2" t="str">
        <f t="shared" si="21"/>
        <v>Imprimir</v>
      </c>
      <c r="U129" s="2"/>
      <c r="V129" s="2"/>
      <c r="W129" s="63"/>
      <c r="X129" s="18"/>
      <c r="Y129" s="18"/>
      <c r="Z129" s="18"/>
      <c r="AA129" s="18"/>
      <c r="AB129" s="18"/>
      <c r="AD129" s="22"/>
      <c r="AE129" s="29"/>
      <c r="AF129" s="30"/>
      <c r="AG129" s="29"/>
      <c r="AH129" s="29"/>
      <c r="AI129" s="11"/>
      <c r="AJ129" s="31"/>
      <c r="AK129" s="31"/>
    </row>
    <row r="130" spans="1:37" s="26" customFormat="1" ht="63.75" customHeight="1" x14ac:dyDescent="0.25">
      <c r="A130" s="91">
        <v>117</v>
      </c>
      <c r="B130" s="85">
        <v>102729</v>
      </c>
      <c r="C130" s="21" t="s">
        <v>565</v>
      </c>
      <c r="D130" s="22">
        <v>7438.5</v>
      </c>
      <c r="E130" s="23" t="s">
        <v>10</v>
      </c>
      <c r="F130" s="23" t="s">
        <v>11</v>
      </c>
      <c r="G130" s="85" t="s">
        <v>460</v>
      </c>
      <c r="H130" s="92" t="str">
        <f t="shared" ref="H130:H136" si="42">J130&amp;"
 ESTUFA (S)"</f>
        <v>1
 ESTUFA (S)</v>
      </c>
      <c r="I130" s="25">
        <f t="shared" ref="I130:I136" si="43">K130</f>
        <v>4</v>
      </c>
      <c r="J130" s="88">
        <v>1</v>
      </c>
      <c r="K130" s="26">
        <v>4</v>
      </c>
      <c r="N130" s="27"/>
      <c r="O130" s="28"/>
      <c r="P130" s="93"/>
      <c r="Q130" s="98"/>
      <c r="S130" s="18"/>
      <c r="T130" s="2" t="str">
        <f t="shared" si="21"/>
        <v>Imprimir</v>
      </c>
      <c r="U130" s="2"/>
      <c r="V130" s="2"/>
      <c r="W130" s="63"/>
      <c r="X130" s="18"/>
      <c r="Y130" s="18"/>
      <c r="Z130" s="18"/>
      <c r="AA130" s="18"/>
      <c r="AB130" s="18"/>
      <c r="AD130" s="22"/>
      <c r="AE130" s="29"/>
      <c r="AF130" s="30"/>
      <c r="AG130" s="29"/>
      <c r="AH130" s="29"/>
      <c r="AI130" s="11"/>
      <c r="AJ130" s="31"/>
      <c r="AK130" s="31"/>
    </row>
    <row r="131" spans="1:37" s="26" customFormat="1" ht="93" customHeight="1" x14ac:dyDescent="0.25">
      <c r="A131" s="91">
        <v>118</v>
      </c>
      <c r="B131" s="85">
        <v>102783</v>
      </c>
      <c r="C131" s="21" t="s">
        <v>566</v>
      </c>
      <c r="D131" s="22">
        <v>7438.5</v>
      </c>
      <c r="E131" s="23" t="s">
        <v>10</v>
      </c>
      <c r="F131" s="23" t="s">
        <v>11</v>
      </c>
      <c r="G131" s="85" t="s">
        <v>442</v>
      </c>
      <c r="H131" s="92" t="str">
        <f t="shared" si="42"/>
        <v>1
 ESTUFA (S)</v>
      </c>
      <c r="I131" s="25">
        <f t="shared" si="43"/>
        <v>3</v>
      </c>
      <c r="J131" s="88">
        <v>1</v>
      </c>
      <c r="K131" s="26">
        <v>3</v>
      </c>
      <c r="N131" s="27"/>
      <c r="O131" s="28"/>
      <c r="P131" s="93"/>
      <c r="Q131" s="98"/>
      <c r="S131" s="76"/>
      <c r="T131" s="2" t="str">
        <f t="shared" si="21"/>
        <v>Imprimir</v>
      </c>
      <c r="U131" s="2"/>
      <c r="V131" s="2"/>
      <c r="W131" s="63"/>
      <c r="X131" s="18"/>
      <c r="Y131" s="18"/>
      <c r="Z131" s="18"/>
      <c r="AA131" s="18"/>
      <c r="AB131" s="18"/>
      <c r="AD131" s="22"/>
      <c r="AE131" s="29"/>
      <c r="AF131" s="30"/>
      <c r="AG131" s="29"/>
      <c r="AH131" s="29"/>
      <c r="AI131" s="11"/>
      <c r="AJ131" s="31"/>
      <c r="AK131" s="31"/>
    </row>
    <row r="132" spans="1:37" s="26" customFormat="1" ht="93" customHeight="1" x14ac:dyDescent="0.25">
      <c r="A132" s="91">
        <v>119</v>
      </c>
      <c r="B132" s="85">
        <v>102861</v>
      </c>
      <c r="C132" s="21" t="s">
        <v>567</v>
      </c>
      <c r="D132" s="22">
        <v>7438.5</v>
      </c>
      <c r="E132" s="23" t="s">
        <v>10</v>
      </c>
      <c r="F132" s="23" t="s">
        <v>11</v>
      </c>
      <c r="G132" s="85" t="s">
        <v>340</v>
      </c>
      <c r="H132" s="92" t="str">
        <f t="shared" si="42"/>
        <v>1
 ESTUFA (S)</v>
      </c>
      <c r="I132" s="25">
        <f t="shared" si="43"/>
        <v>1</v>
      </c>
      <c r="J132" s="88">
        <v>1</v>
      </c>
      <c r="K132" s="26">
        <v>1</v>
      </c>
      <c r="N132" s="27"/>
      <c r="O132" s="28"/>
      <c r="P132" s="93"/>
      <c r="Q132" s="98"/>
      <c r="S132" s="76"/>
      <c r="T132" s="2" t="str">
        <f t="shared" si="21"/>
        <v>Imprimir</v>
      </c>
      <c r="U132" s="2"/>
      <c r="V132" s="2"/>
      <c r="W132" s="63"/>
      <c r="X132" s="18"/>
      <c r="Y132" s="18"/>
      <c r="Z132" s="18"/>
      <c r="AA132" s="18"/>
      <c r="AB132" s="18"/>
      <c r="AD132" s="22"/>
      <c r="AE132" s="29"/>
      <c r="AF132" s="30"/>
      <c r="AG132" s="29"/>
      <c r="AH132" s="29"/>
      <c r="AI132" s="11"/>
      <c r="AJ132" s="31"/>
      <c r="AK132" s="31"/>
    </row>
    <row r="133" spans="1:37" s="26" customFormat="1" ht="93" customHeight="1" x14ac:dyDescent="0.25">
      <c r="A133" s="91">
        <v>120</v>
      </c>
      <c r="B133" s="85">
        <v>102893</v>
      </c>
      <c r="C133" s="21" t="s">
        <v>568</v>
      </c>
      <c r="D133" s="22">
        <v>7438.5</v>
      </c>
      <c r="E133" s="23" t="s">
        <v>10</v>
      </c>
      <c r="F133" s="23" t="s">
        <v>11</v>
      </c>
      <c r="G133" s="85" t="s">
        <v>353</v>
      </c>
      <c r="H133" s="92" t="str">
        <f t="shared" si="42"/>
        <v>1
 ESTUFA (S)</v>
      </c>
      <c r="I133" s="25">
        <f t="shared" si="43"/>
        <v>4</v>
      </c>
      <c r="J133" s="88">
        <v>1</v>
      </c>
      <c r="K133" s="26">
        <v>4</v>
      </c>
      <c r="N133" s="27"/>
      <c r="O133" s="28"/>
      <c r="P133" s="93"/>
      <c r="Q133" s="98"/>
      <c r="S133" s="76"/>
      <c r="T133" s="2" t="str">
        <f t="shared" si="21"/>
        <v>Imprimir</v>
      </c>
      <c r="U133" s="2"/>
      <c r="V133" s="2"/>
      <c r="W133" s="63"/>
      <c r="X133" s="18"/>
      <c r="Y133" s="18"/>
      <c r="Z133" s="18"/>
      <c r="AA133" s="18"/>
      <c r="AB133" s="18"/>
      <c r="AD133" s="22"/>
      <c r="AE133" s="29"/>
      <c r="AF133" s="30"/>
      <c r="AG133" s="29"/>
      <c r="AH133" s="29"/>
      <c r="AI133" s="11"/>
      <c r="AJ133" s="31"/>
      <c r="AK133" s="31"/>
    </row>
    <row r="134" spans="1:37" s="26" customFormat="1" ht="93" customHeight="1" x14ac:dyDescent="0.25">
      <c r="A134" s="91">
        <v>121</v>
      </c>
      <c r="B134" s="85">
        <v>102963</v>
      </c>
      <c r="C134" s="21" t="s">
        <v>569</v>
      </c>
      <c r="D134" s="22">
        <v>7438.5</v>
      </c>
      <c r="E134" s="23" t="s">
        <v>10</v>
      </c>
      <c r="F134" s="23" t="s">
        <v>11</v>
      </c>
      <c r="G134" s="90" t="s">
        <v>464</v>
      </c>
      <c r="H134" s="92" t="str">
        <f t="shared" si="42"/>
        <v>1
 ESTUFA (S)</v>
      </c>
      <c r="I134" s="25">
        <f t="shared" si="43"/>
        <v>2</v>
      </c>
      <c r="J134" s="88">
        <v>1</v>
      </c>
      <c r="K134" s="26">
        <v>2</v>
      </c>
      <c r="N134" s="27"/>
      <c r="O134" s="28"/>
      <c r="P134" s="93"/>
      <c r="Q134" s="98"/>
      <c r="S134" s="76"/>
      <c r="T134" s="2" t="str">
        <f t="shared" si="21"/>
        <v>Imprimir</v>
      </c>
      <c r="U134" s="2"/>
      <c r="V134" s="2"/>
      <c r="W134" s="63"/>
      <c r="X134" s="18"/>
      <c r="Y134" s="18"/>
      <c r="Z134" s="18"/>
      <c r="AA134" s="18"/>
      <c r="AB134" s="18"/>
      <c r="AD134" s="22"/>
      <c r="AE134" s="29"/>
      <c r="AF134" s="30"/>
      <c r="AG134" s="29"/>
      <c r="AH134" s="29"/>
      <c r="AI134" s="11"/>
      <c r="AJ134" s="31"/>
      <c r="AK134" s="31"/>
    </row>
    <row r="135" spans="1:37" s="26" customFormat="1" ht="93" customHeight="1" x14ac:dyDescent="0.25">
      <c r="A135" s="91">
        <v>122</v>
      </c>
      <c r="B135" s="85">
        <v>103003</v>
      </c>
      <c r="C135" s="21" t="s">
        <v>570</v>
      </c>
      <c r="D135" s="22">
        <v>7438.5</v>
      </c>
      <c r="E135" s="23" t="s">
        <v>10</v>
      </c>
      <c r="F135" s="23" t="s">
        <v>11</v>
      </c>
      <c r="G135" s="90" t="s">
        <v>329</v>
      </c>
      <c r="H135" s="92" t="str">
        <f t="shared" si="42"/>
        <v>1
 ESTUFA (S)</v>
      </c>
      <c r="I135" s="25">
        <f t="shared" si="43"/>
        <v>3</v>
      </c>
      <c r="J135" s="88">
        <v>1</v>
      </c>
      <c r="K135" s="26">
        <v>3</v>
      </c>
      <c r="N135" s="27"/>
      <c r="O135" s="28"/>
      <c r="P135" s="93"/>
      <c r="Q135" s="98"/>
      <c r="S135" s="76"/>
      <c r="T135" s="2" t="str">
        <f t="shared" si="21"/>
        <v>Imprimir</v>
      </c>
      <c r="U135" s="2"/>
      <c r="V135" s="2"/>
      <c r="W135" s="63"/>
      <c r="X135" s="18"/>
      <c r="Y135" s="18"/>
      <c r="Z135" s="18"/>
      <c r="AA135" s="18"/>
      <c r="AB135" s="18"/>
      <c r="AD135" s="22"/>
      <c r="AE135" s="29"/>
      <c r="AF135" s="30"/>
      <c r="AG135" s="29"/>
      <c r="AH135" s="29"/>
      <c r="AI135" s="11"/>
      <c r="AJ135" s="31"/>
      <c r="AK135" s="31"/>
    </row>
    <row r="136" spans="1:37" s="26" customFormat="1" ht="93" customHeight="1" x14ac:dyDescent="0.25">
      <c r="A136" s="91">
        <v>123</v>
      </c>
      <c r="B136" s="85">
        <v>103033</v>
      </c>
      <c r="C136" s="21" t="s">
        <v>571</v>
      </c>
      <c r="D136" s="22">
        <v>7438.5</v>
      </c>
      <c r="E136" s="23" t="s">
        <v>10</v>
      </c>
      <c r="F136" s="23" t="s">
        <v>11</v>
      </c>
      <c r="G136" s="85" t="s">
        <v>449</v>
      </c>
      <c r="H136" s="92" t="str">
        <f t="shared" si="42"/>
        <v>1
 ESTUFA (S)</v>
      </c>
      <c r="I136" s="25">
        <f t="shared" si="43"/>
        <v>6</v>
      </c>
      <c r="J136" s="88">
        <v>1</v>
      </c>
      <c r="K136" s="26">
        <v>6</v>
      </c>
      <c r="N136" s="27"/>
      <c r="O136" s="28"/>
      <c r="P136" s="93"/>
      <c r="Q136" s="98"/>
      <c r="S136" s="76"/>
      <c r="T136" s="2" t="str">
        <f t="shared" si="21"/>
        <v>Imprimir</v>
      </c>
      <c r="U136" s="2"/>
      <c r="V136" s="2"/>
      <c r="W136" s="63"/>
      <c r="X136" s="18"/>
      <c r="Y136" s="18"/>
      <c r="Z136" s="18"/>
      <c r="AA136" s="18"/>
      <c r="AB136" s="18"/>
      <c r="AD136" s="22"/>
      <c r="AE136" s="29"/>
      <c r="AF136" s="30"/>
      <c r="AG136" s="29"/>
      <c r="AH136" s="29"/>
      <c r="AI136" s="11"/>
      <c r="AJ136" s="31"/>
      <c r="AK136" s="31"/>
    </row>
    <row r="137" spans="1:37" s="26" customFormat="1" ht="93" customHeight="1" x14ac:dyDescent="0.25">
      <c r="A137" s="91">
        <v>124</v>
      </c>
      <c r="B137" s="85">
        <v>103085</v>
      </c>
      <c r="C137" s="21" t="s">
        <v>572</v>
      </c>
      <c r="D137" s="22">
        <v>112354.38</v>
      </c>
      <c r="E137" s="23" t="s">
        <v>10</v>
      </c>
      <c r="F137" s="23" t="s">
        <v>11</v>
      </c>
      <c r="G137" s="90" t="s">
        <v>334</v>
      </c>
      <c r="H137" s="94" t="str">
        <f>J137&amp;"
 COCINA (S)"</f>
        <v>1
 COCINA (S)</v>
      </c>
      <c r="I137" s="25">
        <f>K137</f>
        <v>4</v>
      </c>
      <c r="J137" s="88">
        <v>1</v>
      </c>
      <c r="K137" s="26">
        <v>4</v>
      </c>
      <c r="N137" s="27"/>
      <c r="O137" s="28"/>
      <c r="P137" s="93"/>
      <c r="Q137" s="102"/>
      <c r="S137" s="76"/>
      <c r="T137" s="2" t="str">
        <f t="shared" si="21"/>
        <v>Imprimir</v>
      </c>
      <c r="U137" s="2"/>
      <c r="V137" s="2"/>
      <c r="W137" s="63"/>
      <c r="X137" s="18"/>
      <c r="Y137" s="18"/>
      <c r="Z137" s="18"/>
      <c r="AA137" s="18"/>
      <c r="AB137" s="18"/>
      <c r="AD137" s="22"/>
      <c r="AE137" s="29"/>
      <c r="AF137" s="30"/>
      <c r="AG137" s="29"/>
      <c r="AH137" s="29"/>
      <c r="AI137" s="11"/>
      <c r="AJ137" s="31"/>
      <c r="AK137" s="31"/>
    </row>
    <row r="138" spans="1:37" s="26" customFormat="1" ht="93" customHeight="1" x14ac:dyDescent="0.25">
      <c r="A138" s="91">
        <v>125</v>
      </c>
      <c r="B138" s="85">
        <v>104795</v>
      </c>
      <c r="C138" s="21" t="s">
        <v>573</v>
      </c>
      <c r="D138" s="22">
        <v>7438.5</v>
      </c>
      <c r="E138" s="23" t="s">
        <v>10</v>
      </c>
      <c r="F138" s="23" t="s">
        <v>11</v>
      </c>
      <c r="G138" s="85" t="s">
        <v>787</v>
      </c>
      <c r="H138" s="92" t="str">
        <f t="shared" ref="H138" si="44">J138&amp;"
 ESTUFA (S)"</f>
        <v>1
 ESTUFA (S)</v>
      </c>
      <c r="I138" s="25">
        <f>K138</f>
        <v>3</v>
      </c>
      <c r="J138" s="88">
        <v>1</v>
      </c>
      <c r="K138" s="26">
        <v>3</v>
      </c>
      <c r="N138" s="27"/>
      <c r="O138" s="28"/>
      <c r="P138" s="93"/>
      <c r="Q138" s="98"/>
      <c r="S138" s="76"/>
      <c r="T138" s="2" t="str">
        <f t="shared" si="21"/>
        <v>Imprimir</v>
      </c>
      <c r="U138" s="2"/>
      <c r="V138" s="2"/>
      <c r="W138" s="63"/>
      <c r="X138" s="18"/>
      <c r="Y138" s="18"/>
      <c r="Z138" s="18"/>
      <c r="AA138" s="18"/>
      <c r="AB138" s="18"/>
      <c r="AD138" s="22"/>
      <c r="AE138" s="29"/>
      <c r="AF138" s="30"/>
      <c r="AG138" s="29"/>
      <c r="AH138" s="29"/>
      <c r="AI138" s="11"/>
      <c r="AJ138" s="31"/>
      <c r="AK138" s="31"/>
    </row>
    <row r="139" spans="1:37" s="26" customFormat="1" ht="93" customHeight="1" x14ac:dyDescent="0.25">
      <c r="A139" s="91">
        <v>126</v>
      </c>
      <c r="B139" s="85">
        <v>105381</v>
      </c>
      <c r="C139" s="21" t="s">
        <v>377</v>
      </c>
      <c r="D139" s="22">
        <v>4622836.1399999997</v>
      </c>
      <c r="E139" s="23" t="s">
        <v>10</v>
      </c>
      <c r="F139" s="23" t="s">
        <v>11</v>
      </c>
      <c r="G139" s="85" t="s">
        <v>350</v>
      </c>
      <c r="H139" s="89" t="str">
        <f>J139&amp;"
TANQUE DE ALMACENAMIENTO DE AGUA"</f>
        <v>1
TANQUE DE ALMACENAMIENTO DE AGUA</v>
      </c>
      <c r="I139" s="25" t="str">
        <f t="shared" ref="I139" si="45">K139</f>
        <v xml:space="preserve">
120</v>
      </c>
      <c r="J139" s="88">
        <v>1</v>
      </c>
      <c r="K139" s="39" t="s">
        <v>812</v>
      </c>
      <c r="N139" s="27"/>
      <c r="O139" s="28"/>
      <c r="P139" s="93"/>
      <c r="Q139" s="107"/>
      <c r="S139" s="76"/>
      <c r="T139" s="2" t="str">
        <f t="shared" si="21"/>
        <v>Imprimir</v>
      </c>
      <c r="U139" s="2"/>
      <c r="V139" s="2"/>
      <c r="W139" s="63"/>
      <c r="X139" s="18"/>
      <c r="Y139" s="18"/>
      <c r="Z139" s="18"/>
      <c r="AA139" s="18"/>
      <c r="AB139" s="18"/>
      <c r="AD139" s="22"/>
      <c r="AE139" s="29"/>
      <c r="AF139" s="30"/>
      <c r="AG139" s="29"/>
      <c r="AH139" s="29"/>
      <c r="AI139" s="11"/>
      <c r="AJ139" s="31"/>
      <c r="AK139" s="31"/>
    </row>
    <row r="140" spans="1:37" s="26" customFormat="1" ht="93" customHeight="1" x14ac:dyDescent="0.25">
      <c r="A140" s="91">
        <v>127</v>
      </c>
      <c r="B140" s="85">
        <v>105655</v>
      </c>
      <c r="C140" s="21" t="s">
        <v>574</v>
      </c>
      <c r="D140" s="22">
        <v>7438.5</v>
      </c>
      <c r="E140" s="23" t="s">
        <v>10</v>
      </c>
      <c r="F140" s="23" t="s">
        <v>11</v>
      </c>
      <c r="G140" s="85" t="s">
        <v>788</v>
      </c>
      <c r="H140" s="92" t="str">
        <f t="shared" ref="H140" si="46">J140&amp;"
 ESTUFA (S)"</f>
        <v>1
 ESTUFA (S)</v>
      </c>
      <c r="I140" s="25">
        <f t="shared" ref="I140:I147" si="47">K140</f>
        <v>2</v>
      </c>
      <c r="J140" s="88">
        <v>1</v>
      </c>
      <c r="K140" s="26">
        <v>2</v>
      </c>
      <c r="N140" s="27"/>
      <c r="O140" s="28"/>
      <c r="P140" s="93"/>
      <c r="Q140" s="98"/>
      <c r="S140" s="76"/>
      <c r="T140" s="2" t="str">
        <f t="shared" si="21"/>
        <v>Imprimir</v>
      </c>
      <c r="U140" s="2"/>
      <c r="V140" s="2"/>
      <c r="W140" s="63"/>
      <c r="X140" s="18"/>
      <c r="Y140" s="18"/>
      <c r="Z140" s="18"/>
      <c r="AA140" s="18"/>
      <c r="AB140" s="18"/>
      <c r="AD140" s="22"/>
      <c r="AE140" s="29"/>
      <c r="AF140" s="30"/>
      <c r="AG140" s="29"/>
      <c r="AH140" s="29"/>
      <c r="AI140" s="11"/>
      <c r="AJ140" s="31"/>
      <c r="AK140" s="31"/>
    </row>
    <row r="141" spans="1:37" s="26" customFormat="1" ht="84" customHeight="1" x14ac:dyDescent="0.25">
      <c r="A141" s="91">
        <v>128</v>
      </c>
      <c r="B141" s="85">
        <v>105677</v>
      </c>
      <c r="C141" s="21" t="s">
        <v>575</v>
      </c>
      <c r="D141" s="22">
        <v>112354.38</v>
      </c>
      <c r="E141" s="23" t="s">
        <v>10</v>
      </c>
      <c r="F141" s="23" t="s">
        <v>11</v>
      </c>
      <c r="G141" s="90" t="s">
        <v>325</v>
      </c>
      <c r="H141" s="85" t="str">
        <f>J141&amp;"
 COCINA (S)"</f>
        <v>1
 COCINA (S)</v>
      </c>
      <c r="I141" s="25">
        <f t="shared" si="47"/>
        <v>4</v>
      </c>
      <c r="J141" s="88">
        <v>1</v>
      </c>
      <c r="K141" s="26">
        <v>4</v>
      </c>
      <c r="N141" s="27"/>
      <c r="O141" s="28"/>
      <c r="P141" s="93"/>
      <c r="Q141" s="102"/>
      <c r="S141" s="18"/>
      <c r="T141" s="2" t="str">
        <f t="shared" si="21"/>
        <v>Imprimir</v>
      </c>
      <c r="U141" s="2"/>
      <c r="V141" s="2"/>
      <c r="W141" s="63"/>
      <c r="X141" s="18"/>
      <c r="Y141" s="18"/>
      <c r="Z141" s="18"/>
      <c r="AA141" s="18"/>
      <c r="AB141" s="18"/>
      <c r="AD141" s="22"/>
      <c r="AE141" s="29"/>
      <c r="AF141" s="30"/>
      <c r="AG141" s="29"/>
      <c r="AH141" s="29"/>
      <c r="AI141" s="11"/>
      <c r="AJ141" s="31"/>
      <c r="AK141" s="31"/>
    </row>
    <row r="142" spans="1:37" s="26" customFormat="1" ht="75" customHeight="1" x14ac:dyDescent="0.25">
      <c r="A142" s="91">
        <v>129</v>
      </c>
      <c r="B142" s="85">
        <v>105694</v>
      </c>
      <c r="C142" s="21" t="s">
        <v>576</v>
      </c>
      <c r="D142" s="22">
        <v>28500</v>
      </c>
      <c r="E142" s="23" t="s">
        <v>10</v>
      </c>
      <c r="F142" s="23" t="s">
        <v>11</v>
      </c>
      <c r="G142" s="85" t="s">
        <v>789</v>
      </c>
      <c r="H142" s="89" t="str">
        <f>J142&amp;"
SILO (S)"</f>
        <v>5
SILO (S)</v>
      </c>
      <c r="I142" s="25">
        <f t="shared" si="47"/>
        <v>5</v>
      </c>
      <c r="J142" s="88">
        <v>5</v>
      </c>
      <c r="K142" s="26">
        <v>5</v>
      </c>
      <c r="N142" s="27"/>
      <c r="O142" s="28"/>
      <c r="P142" s="93"/>
      <c r="Q142" s="104"/>
      <c r="R142" s="26" t="str">
        <f t="shared" ref="R142" si="48">IF(I142&lt;&gt;0,"Capturado","")</f>
        <v>Capturado</v>
      </c>
      <c r="S142" s="76"/>
      <c r="T142" s="2" t="str">
        <f t="shared" ref="T142:T205" si="49">IF(C142&lt;&gt;0,"Imprimir","")</f>
        <v>Imprimir</v>
      </c>
      <c r="U142" s="2"/>
      <c r="V142" s="2"/>
      <c r="W142" s="63"/>
      <c r="X142" s="18"/>
      <c r="Y142" s="18"/>
      <c r="Z142" s="18"/>
      <c r="AA142" s="18"/>
      <c r="AB142" s="18"/>
      <c r="AD142" s="22"/>
      <c r="AE142" s="29"/>
      <c r="AF142" s="30"/>
      <c r="AG142" s="29"/>
      <c r="AH142" s="29"/>
      <c r="AI142" s="11"/>
      <c r="AJ142" s="31"/>
      <c r="AK142" s="31"/>
    </row>
    <row r="143" spans="1:37" s="26" customFormat="1" ht="93" customHeight="1" x14ac:dyDescent="0.25">
      <c r="A143" s="91">
        <v>130</v>
      </c>
      <c r="B143" s="85">
        <v>105722</v>
      </c>
      <c r="C143" s="21" t="s">
        <v>577</v>
      </c>
      <c r="D143" s="22">
        <v>7438.5</v>
      </c>
      <c r="E143" s="23" t="s">
        <v>10</v>
      </c>
      <c r="F143" s="23" t="s">
        <v>11</v>
      </c>
      <c r="G143" s="85" t="s">
        <v>327</v>
      </c>
      <c r="H143" s="92" t="str">
        <f t="shared" ref="H143" si="50">J143&amp;"
 ESTUFA (S)"</f>
        <v>1
 ESTUFA (S)</v>
      </c>
      <c r="I143" s="25">
        <f t="shared" si="47"/>
        <v>7</v>
      </c>
      <c r="J143" s="88">
        <v>1</v>
      </c>
      <c r="K143" s="26">
        <v>7</v>
      </c>
      <c r="N143" s="27"/>
      <c r="O143" s="28"/>
      <c r="P143" s="93"/>
      <c r="Q143" s="98"/>
      <c r="S143" s="76"/>
      <c r="T143" s="2" t="str">
        <f t="shared" si="49"/>
        <v>Imprimir</v>
      </c>
      <c r="U143" s="2"/>
      <c r="V143" s="2"/>
      <c r="W143" s="63"/>
      <c r="X143" s="18"/>
      <c r="Y143" s="18"/>
      <c r="Z143" s="18"/>
      <c r="AA143" s="18"/>
      <c r="AB143" s="18"/>
      <c r="AD143" s="22"/>
      <c r="AE143" s="29"/>
      <c r="AF143" s="30"/>
      <c r="AG143" s="29"/>
      <c r="AH143" s="29"/>
      <c r="AI143" s="11"/>
      <c r="AJ143" s="31"/>
      <c r="AK143" s="31"/>
    </row>
    <row r="144" spans="1:37" s="26" customFormat="1" ht="93" customHeight="1" x14ac:dyDescent="0.25">
      <c r="A144" s="91">
        <v>131</v>
      </c>
      <c r="B144" s="85">
        <v>105973</v>
      </c>
      <c r="C144" s="21" t="s">
        <v>578</v>
      </c>
      <c r="D144" s="22">
        <v>5700</v>
      </c>
      <c r="E144" s="23" t="s">
        <v>10</v>
      </c>
      <c r="F144" s="23" t="s">
        <v>11</v>
      </c>
      <c r="G144" s="90" t="s">
        <v>208</v>
      </c>
      <c r="H144" s="89" t="str">
        <f>J144&amp;"
SILO (S)"</f>
        <v>1
SILO (S)</v>
      </c>
      <c r="I144" s="25">
        <f t="shared" si="47"/>
        <v>1</v>
      </c>
      <c r="J144" s="88">
        <v>1</v>
      </c>
      <c r="K144" s="26">
        <v>1</v>
      </c>
      <c r="N144" s="27"/>
      <c r="O144" s="28"/>
      <c r="P144" s="93"/>
      <c r="Q144" s="104"/>
      <c r="R144" s="26" t="str">
        <f t="shared" ref="R144" si="51">IF(I144&lt;&gt;0,"Capturado","")</f>
        <v>Capturado</v>
      </c>
      <c r="S144" s="76"/>
      <c r="T144" s="2" t="str">
        <f t="shared" si="49"/>
        <v>Imprimir</v>
      </c>
      <c r="U144" s="2"/>
      <c r="V144" s="2"/>
      <c r="W144" s="63"/>
      <c r="X144" s="18"/>
      <c r="Y144" s="18"/>
      <c r="Z144" s="18"/>
      <c r="AA144" s="18"/>
      <c r="AB144" s="18"/>
      <c r="AD144" s="22"/>
      <c r="AE144" s="29"/>
      <c r="AF144" s="30"/>
      <c r="AG144" s="29"/>
      <c r="AH144" s="29"/>
      <c r="AI144" s="11"/>
      <c r="AJ144" s="31"/>
      <c r="AK144" s="31"/>
    </row>
    <row r="145" spans="1:37" s="26" customFormat="1" ht="93" customHeight="1" x14ac:dyDescent="0.25">
      <c r="A145" s="91">
        <v>132</v>
      </c>
      <c r="B145" s="85">
        <v>106563</v>
      </c>
      <c r="C145" s="21" t="s">
        <v>579</v>
      </c>
      <c r="D145" s="22">
        <v>112354.38</v>
      </c>
      <c r="E145" s="23" t="s">
        <v>10</v>
      </c>
      <c r="F145" s="23" t="s">
        <v>11</v>
      </c>
      <c r="G145" s="90" t="s">
        <v>782</v>
      </c>
      <c r="H145" s="94" t="str">
        <f>J145&amp;"
 COCINA (S)"</f>
        <v>1
 COCINA (S)</v>
      </c>
      <c r="I145" s="25">
        <f t="shared" si="47"/>
        <v>5</v>
      </c>
      <c r="J145" s="88">
        <v>1</v>
      </c>
      <c r="K145" s="26">
        <v>5</v>
      </c>
      <c r="N145" s="27"/>
      <c r="O145" s="28"/>
      <c r="P145" s="93"/>
      <c r="Q145" s="102"/>
      <c r="S145" s="76"/>
      <c r="T145" s="2" t="str">
        <f t="shared" si="49"/>
        <v>Imprimir</v>
      </c>
      <c r="U145" s="2"/>
      <c r="V145" s="2"/>
      <c r="W145" s="63"/>
      <c r="X145" s="18"/>
      <c r="Y145" s="18"/>
      <c r="Z145" s="18"/>
      <c r="AA145" s="18"/>
      <c r="AB145" s="18"/>
      <c r="AD145" s="22"/>
      <c r="AE145" s="29"/>
      <c r="AF145" s="30"/>
      <c r="AG145" s="29"/>
      <c r="AH145" s="29"/>
      <c r="AI145" s="11"/>
      <c r="AJ145" s="31"/>
      <c r="AK145" s="31"/>
    </row>
    <row r="146" spans="1:37" s="26" customFormat="1" ht="93" customHeight="1" x14ac:dyDescent="0.25">
      <c r="A146" s="91">
        <v>133</v>
      </c>
      <c r="B146" s="85">
        <v>106629</v>
      </c>
      <c r="C146" s="21" t="s">
        <v>580</v>
      </c>
      <c r="D146" s="22">
        <v>112354.38</v>
      </c>
      <c r="E146" s="23" t="s">
        <v>10</v>
      </c>
      <c r="F146" s="23" t="s">
        <v>11</v>
      </c>
      <c r="G146" s="85" t="s">
        <v>441</v>
      </c>
      <c r="H146" s="94" t="str">
        <f>J146&amp;"
 COCINA (S)"</f>
        <v>1
 COCINA (S)</v>
      </c>
      <c r="I146" s="25">
        <f t="shared" si="47"/>
        <v>4</v>
      </c>
      <c r="J146" s="88">
        <v>1</v>
      </c>
      <c r="K146" s="26">
        <v>4</v>
      </c>
      <c r="N146" s="27"/>
      <c r="O146" s="28"/>
      <c r="P146" s="93"/>
      <c r="Q146" s="102"/>
      <c r="S146" s="76"/>
      <c r="T146" s="2" t="str">
        <f t="shared" si="49"/>
        <v>Imprimir</v>
      </c>
      <c r="U146" s="2"/>
      <c r="V146" s="2"/>
      <c r="W146" s="63"/>
      <c r="X146" s="18"/>
      <c r="Y146" s="18"/>
      <c r="Z146" s="18"/>
      <c r="AA146" s="18"/>
      <c r="AB146" s="18"/>
      <c r="AD146" s="22"/>
      <c r="AE146" s="29"/>
      <c r="AF146" s="30"/>
      <c r="AG146" s="29"/>
      <c r="AH146" s="29"/>
      <c r="AI146" s="11"/>
      <c r="AJ146" s="31"/>
      <c r="AK146" s="31"/>
    </row>
    <row r="147" spans="1:37" s="26" customFormat="1" ht="93" customHeight="1" x14ac:dyDescent="0.25">
      <c r="A147" s="91">
        <v>134</v>
      </c>
      <c r="B147" s="85">
        <v>106668</v>
      </c>
      <c r="C147" s="21" t="s">
        <v>581</v>
      </c>
      <c r="D147" s="22">
        <v>22315.5</v>
      </c>
      <c r="E147" s="23" t="s">
        <v>10</v>
      </c>
      <c r="F147" s="23" t="s">
        <v>11</v>
      </c>
      <c r="G147" s="85" t="s">
        <v>311</v>
      </c>
      <c r="H147" s="92" t="str">
        <f t="shared" ref="H147" si="52">J147&amp;"
 ESTUFA (S)"</f>
        <v>3
 ESTUFA (S)</v>
      </c>
      <c r="I147" s="25">
        <f t="shared" si="47"/>
        <v>14</v>
      </c>
      <c r="J147" s="88">
        <v>3</v>
      </c>
      <c r="K147" s="26">
        <v>14</v>
      </c>
      <c r="N147" s="27"/>
      <c r="O147" s="28"/>
      <c r="P147" s="93"/>
      <c r="Q147" s="98"/>
      <c r="S147" s="76"/>
      <c r="T147" s="2" t="str">
        <f t="shared" si="49"/>
        <v>Imprimir</v>
      </c>
      <c r="U147" s="2"/>
      <c r="V147" s="2"/>
      <c r="W147" s="63"/>
      <c r="X147" s="18"/>
      <c r="Y147" s="18"/>
      <c r="Z147" s="18"/>
      <c r="AA147" s="18"/>
      <c r="AB147" s="18"/>
      <c r="AD147" s="22"/>
      <c r="AE147" s="29"/>
      <c r="AF147" s="30"/>
      <c r="AG147" s="29"/>
      <c r="AH147" s="29"/>
      <c r="AI147" s="11"/>
      <c r="AJ147" s="31"/>
      <c r="AK147" s="31"/>
    </row>
    <row r="148" spans="1:37" s="26" customFormat="1" ht="56.25" customHeight="1" x14ac:dyDescent="0.25">
      <c r="A148" s="91">
        <v>135</v>
      </c>
      <c r="B148" s="85">
        <v>106738</v>
      </c>
      <c r="C148" s="21" t="s">
        <v>582</v>
      </c>
      <c r="D148" s="22">
        <v>108897.73</v>
      </c>
      <c r="E148" s="23" t="s">
        <v>10</v>
      </c>
      <c r="F148" s="23" t="s">
        <v>11</v>
      </c>
      <c r="G148" s="90" t="s">
        <v>422</v>
      </c>
      <c r="H148" s="94" t="str">
        <f>J148&amp;"
 CUARTO (S) DORMITORIO"</f>
        <v>1
 CUARTO (S) DORMITORIO</v>
      </c>
      <c r="I148" s="25">
        <f t="shared" ref="I148" si="53">J148*5</f>
        <v>5</v>
      </c>
      <c r="J148" s="88">
        <v>1</v>
      </c>
      <c r="K148" s="26">
        <v>10</v>
      </c>
      <c r="N148" s="27"/>
      <c r="O148" s="28"/>
      <c r="P148" s="93"/>
      <c r="Q148" s="99"/>
      <c r="S148" s="76"/>
      <c r="T148" s="2" t="str">
        <f t="shared" si="49"/>
        <v>Imprimir</v>
      </c>
      <c r="U148" s="2"/>
      <c r="V148" s="2"/>
      <c r="W148" s="63"/>
      <c r="X148" s="18"/>
      <c r="Y148" s="18"/>
      <c r="Z148" s="18"/>
      <c r="AA148" s="18"/>
      <c r="AB148" s="18"/>
      <c r="AD148" s="22"/>
      <c r="AE148" s="29"/>
      <c r="AF148" s="30"/>
      <c r="AG148" s="29"/>
      <c r="AH148" s="29"/>
      <c r="AI148" s="11"/>
      <c r="AJ148" s="31"/>
      <c r="AK148" s="31"/>
    </row>
    <row r="149" spans="1:37" s="26" customFormat="1" ht="60" x14ac:dyDescent="0.25">
      <c r="A149" s="91">
        <v>136</v>
      </c>
      <c r="B149" s="85">
        <v>106887</v>
      </c>
      <c r="C149" s="21" t="s">
        <v>583</v>
      </c>
      <c r="D149" s="22">
        <v>22315.5</v>
      </c>
      <c r="E149" s="23" t="s">
        <v>10</v>
      </c>
      <c r="F149" s="23" t="s">
        <v>11</v>
      </c>
      <c r="G149" s="85" t="s">
        <v>359</v>
      </c>
      <c r="H149" s="92" t="str">
        <f t="shared" ref="H149:H160" si="54">J149&amp;"
 ESTUFA (S)"</f>
        <v>3
 ESTUFA (S)</v>
      </c>
      <c r="I149" s="25">
        <f t="shared" ref="I149:I160" si="55">K149</f>
        <v>12</v>
      </c>
      <c r="J149" s="88">
        <v>3</v>
      </c>
      <c r="K149" s="26">
        <v>12</v>
      </c>
      <c r="N149" s="27"/>
      <c r="O149" s="28"/>
      <c r="P149" s="93"/>
      <c r="Q149" s="98"/>
      <c r="S149" s="18"/>
      <c r="T149" s="2" t="str">
        <f t="shared" si="49"/>
        <v>Imprimir</v>
      </c>
      <c r="U149" s="2"/>
      <c r="V149" s="2"/>
      <c r="W149" s="63"/>
      <c r="X149" s="18"/>
      <c r="Y149" s="18"/>
      <c r="Z149" s="18"/>
      <c r="AA149" s="18"/>
      <c r="AB149" s="18"/>
      <c r="AD149" s="22"/>
      <c r="AE149" s="29"/>
      <c r="AF149" s="30"/>
      <c r="AG149" s="29"/>
      <c r="AH149" s="29"/>
      <c r="AI149" s="11"/>
      <c r="AJ149" s="31"/>
      <c r="AK149" s="31"/>
    </row>
    <row r="150" spans="1:37" s="26" customFormat="1" ht="69" customHeight="1" x14ac:dyDescent="0.25">
      <c r="A150" s="91">
        <v>137</v>
      </c>
      <c r="B150" s="85">
        <v>106917</v>
      </c>
      <c r="C150" s="21" t="s">
        <v>584</v>
      </c>
      <c r="D150" s="22">
        <v>7438.5</v>
      </c>
      <c r="E150" s="23" t="s">
        <v>10</v>
      </c>
      <c r="F150" s="23" t="s">
        <v>11</v>
      </c>
      <c r="G150" s="85" t="s">
        <v>790</v>
      </c>
      <c r="H150" s="92" t="str">
        <f t="shared" si="54"/>
        <v>1
 ESTUFA (S)</v>
      </c>
      <c r="I150" s="25">
        <f t="shared" si="55"/>
        <v>4</v>
      </c>
      <c r="J150" s="88">
        <v>1</v>
      </c>
      <c r="K150" s="26">
        <v>4</v>
      </c>
      <c r="N150" s="27"/>
      <c r="O150" s="28"/>
      <c r="P150" s="93"/>
      <c r="Q150" s="98"/>
      <c r="S150" s="18"/>
      <c r="T150" s="2" t="str">
        <f t="shared" si="49"/>
        <v>Imprimir</v>
      </c>
      <c r="U150" s="2"/>
      <c r="V150" s="2"/>
      <c r="W150" s="63"/>
      <c r="X150" s="18"/>
      <c r="Y150" s="18"/>
      <c r="Z150" s="18"/>
      <c r="AA150" s="18"/>
      <c r="AB150" s="18"/>
      <c r="AD150" s="22"/>
      <c r="AE150" s="29"/>
      <c r="AF150" s="30"/>
      <c r="AG150" s="29"/>
      <c r="AH150" s="29"/>
      <c r="AI150" s="11"/>
      <c r="AJ150" s="31"/>
      <c r="AK150" s="31"/>
    </row>
    <row r="151" spans="1:37" s="26" customFormat="1" ht="45" x14ac:dyDescent="0.25">
      <c r="A151" s="91">
        <v>138</v>
      </c>
      <c r="B151" s="85">
        <v>106952</v>
      </c>
      <c r="C151" s="21" t="s">
        <v>585</v>
      </c>
      <c r="D151" s="22">
        <v>7438.5</v>
      </c>
      <c r="E151" s="23" t="s">
        <v>10</v>
      </c>
      <c r="F151" s="23" t="s">
        <v>11</v>
      </c>
      <c r="G151" s="85" t="s">
        <v>332</v>
      </c>
      <c r="H151" s="92" t="str">
        <f t="shared" si="54"/>
        <v>1
 ESTUFA (S)</v>
      </c>
      <c r="I151" s="25">
        <f t="shared" si="55"/>
        <v>7</v>
      </c>
      <c r="J151" s="88">
        <v>1</v>
      </c>
      <c r="K151" s="26">
        <v>7</v>
      </c>
      <c r="N151" s="27"/>
      <c r="O151" s="28"/>
      <c r="P151" s="93"/>
      <c r="Q151" s="98"/>
      <c r="S151" s="18"/>
      <c r="T151" s="2" t="str">
        <f t="shared" si="49"/>
        <v>Imprimir</v>
      </c>
      <c r="U151" s="2"/>
      <c r="V151" s="2"/>
      <c r="W151" s="63"/>
      <c r="X151" s="18"/>
      <c r="Y151" s="18"/>
      <c r="Z151" s="18"/>
      <c r="AA151" s="18"/>
      <c r="AB151" s="18"/>
      <c r="AD151" s="22"/>
      <c r="AE151" s="29"/>
      <c r="AF151" s="30"/>
      <c r="AG151" s="29"/>
      <c r="AH151" s="29"/>
      <c r="AI151" s="11"/>
      <c r="AJ151" s="31"/>
      <c r="AK151" s="31"/>
    </row>
    <row r="152" spans="1:37" s="26" customFormat="1" ht="87.75" customHeight="1" x14ac:dyDescent="0.25">
      <c r="A152" s="91">
        <v>139</v>
      </c>
      <c r="B152" s="85">
        <v>106976</v>
      </c>
      <c r="C152" s="21" t="s">
        <v>586</v>
      </c>
      <c r="D152" s="22">
        <v>7438.5</v>
      </c>
      <c r="E152" s="23" t="s">
        <v>10</v>
      </c>
      <c r="F152" s="23" t="s">
        <v>11</v>
      </c>
      <c r="G152" s="90" t="s">
        <v>338</v>
      </c>
      <c r="H152" s="92" t="str">
        <f t="shared" si="54"/>
        <v>1
 ESTUFA (S)</v>
      </c>
      <c r="I152" s="25">
        <f t="shared" si="55"/>
        <v>2</v>
      </c>
      <c r="J152" s="88">
        <v>1</v>
      </c>
      <c r="K152" s="26">
        <v>2</v>
      </c>
      <c r="N152" s="27"/>
      <c r="O152" s="28"/>
      <c r="P152" s="93"/>
      <c r="Q152" s="98"/>
      <c r="S152" s="18"/>
      <c r="T152" s="2" t="str">
        <f t="shared" si="49"/>
        <v>Imprimir</v>
      </c>
      <c r="U152" s="2"/>
      <c r="V152" s="2"/>
      <c r="W152" s="63"/>
      <c r="X152" s="18"/>
      <c r="Y152" s="18"/>
      <c r="Z152" s="18"/>
      <c r="AA152" s="18"/>
      <c r="AB152" s="18"/>
      <c r="AD152" s="22"/>
      <c r="AE152" s="29"/>
      <c r="AF152" s="30"/>
      <c r="AG152" s="29"/>
      <c r="AH152" s="29"/>
      <c r="AI152" s="11"/>
      <c r="AJ152" s="31"/>
      <c r="AK152" s="31"/>
    </row>
    <row r="153" spans="1:37" s="26" customFormat="1" ht="96.75" customHeight="1" x14ac:dyDescent="0.25">
      <c r="A153" s="91">
        <v>140</v>
      </c>
      <c r="B153" s="85">
        <v>106978</v>
      </c>
      <c r="C153" s="21" t="s">
        <v>587</v>
      </c>
      <c r="D153" s="22">
        <v>7438.5</v>
      </c>
      <c r="E153" s="23" t="s">
        <v>10</v>
      </c>
      <c r="F153" s="23" t="s">
        <v>11</v>
      </c>
      <c r="G153" s="85" t="s">
        <v>791</v>
      </c>
      <c r="H153" s="92" t="str">
        <f t="shared" si="54"/>
        <v>1
 ESTUFA (S)</v>
      </c>
      <c r="I153" s="25">
        <f t="shared" si="55"/>
        <v>5</v>
      </c>
      <c r="J153" s="88">
        <v>1</v>
      </c>
      <c r="K153" s="26">
        <v>5</v>
      </c>
      <c r="N153" s="27"/>
      <c r="O153" s="28"/>
      <c r="P153" s="93"/>
      <c r="Q153" s="98"/>
      <c r="S153" s="18"/>
      <c r="T153" s="2" t="str">
        <f t="shared" si="49"/>
        <v>Imprimir</v>
      </c>
      <c r="U153" s="2"/>
      <c r="V153" s="2"/>
      <c r="W153" s="63"/>
      <c r="X153" s="18"/>
      <c r="Y153" s="18"/>
      <c r="Z153" s="18"/>
      <c r="AA153" s="18"/>
      <c r="AB153" s="18"/>
      <c r="AD153" s="22"/>
      <c r="AE153" s="29"/>
      <c r="AF153" s="30"/>
      <c r="AG153" s="29"/>
      <c r="AH153" s="29"/>
      <c r="AI153" s="11"/>
      <c r="AJ153" s="31"/>
      <c r="AK153" s="31"/>
    </row>
    <row r="154" spans="1:37" s="26" customFormat="1" ht="96.75" customHeight="1" x14ac:dyDescent="0.25">
      <c r="A154" s="91">
        <v>141</v>
      </c>
      <c r="B154" s="85">
        <v>106997</v>
      </c>
      <c r="C154" s="21" t="s">
        <v>585</v>
      </c>
      <c r="D154" s="22">
        <v>7438.5</v>
      </c>
      <c r="E154" s="23" t="s">
        <v>10</v>
      </c>
      <c r="F154" s="23" t="s">
        <v>11</v>
      </c>
      <c r="G154" s="90" t="s">
        <v>332</v>
      </c>
      <c r="H154" s="92" t="str">
        <f t="shared" si="54"/>
        <v>1
 ESTUFA (S)</v>
      </c>
      <c r="I154" s="25">
        <f t="shared" si="55"/>
        <v>3</v>
      </c>
      <c r="J154" s="88">
        <v>1</v>
      </c>
      <c r="K154" s="26">
        <v>3</v>
      </c>
      <c r="N154" s="27"/>
      <c r="O154" s="28"/>
      <c r="P154" s="93"/>
      <c r="Q154" s="98"/>
      <c r="S154" s="18"/>
      <c r="T154" s="2" t="str">
        <f t="shared" si="49"/>
        <v>Imprimir</v>
      </c>
      <c r="U154" s="2"/>
      <c r="V154" s="2"/>
      <c r="W154" s="63"/>
      <c r="X154" s="18"/>
      <c r="Y154" s="18"/>
      <c r="Z154" s="18"/>
      <c r="AA154" s="18"/>
      <c r="AB154" s="18"/>
      <c r="AD154" s="22"/>
      <c r="AE154" s="29"/>
      <c r="AF154" s="30"/>
      <c r="AG154" s="29"/>
      <c r="AH154" s="29"/>
      <c r="AI154" s="11"/>
      <c r="AJ154" s="31"/>
      <c r="AK154" s="31"/>
    </row>
    <row r="155" spans="1:37" s="26" customFormat="1" ht="65.25" customHeight="1" x14ac:dyDescent="0.25">
      <c r="A155" s="91">
        <v>142</v>
      </c>
      <c r="B155" s="85">
        <v>107018</v>
      </c>
      <c r="C155" s="21" t="s">
        <v>588</v>
      </c>
      <c r="D155" s="22">
        <v>37192.5</v>
      </c>
      <c r="E155" s="23" t="s">
        <v>10</v>
      </c>
      <c r="F155" s="23" t="s">
        <v>11</v>
      </c>
      <c r="G155" s="90" t="s">
        <v>320</v>
      </c>
      <c r="H155" s="92" t="str">
        <f t="shared" si="54"/>
        <v>5
 ESTUFA (S)</v>
      </c>
      <c r="I155" s="25">
        <f t="shared" si="55"/>
        <v>25</v>
      </c>
      <c r="J155" s="88">
        <v>5</v>
      </c>
      <c r="K155" s="26">
        <v>25</v>
      </c>
      <c r="N155" s="27"/>
      <c r="O155" s="28"/>
      <c r="P155" s="93"/>
      <c r="Q155" s="98"/>
      <c r="S155" s="18"/>
      <c r="T155" s="2" t="str">
        <f t="shared" si="49"/>
        <v>Imprimir</v>
      </c>
      <c r="U155" s="2"/>
      <c r="V155" s="2"/>
      <c r="W155" s="63"/>
      <c r="X155" s="18"/>
      <c r="Y155" s="18"/>
      <c r="Z155" s="18"/>
      <c r="AA155" s="18"/>
      <c r="AB155" s="18"/>
      <c r="AD155" s="22"/>
      <c r="AE155" s="29"/>
      <c r="AF155" s="30"/>
      <c r="AG155" s="29"/>
      <c r="AH155" s="29"/>
      <c r="AI155" s="11"/>
      <c r="AJ155" s="31"/>
      <c r="AK155" s="31"/>
    </row>
    <row r="156" spans="1:37" s="26" customFormat="1" ht="65.25" customHeight="1" x14ac:dyDescent="0.25">
      <c r="A156" s="91">
        <v>143</v>
      </c>
      <c r="B156" s="85">
        <v>107038</v>
      </c>
      <c r="C156" s="21" t="s">
        <v>589</v>
      </c>
      <c r="D156" s="22">
        <v>7438.5</v>
      </c>
      <c r="E156" s="23" t="s">
        <v>10</v>
      </c>
      <c r="F156" s="23" t="s">
        <v>11</v>
      </c>
      <c r="G156" s="85" t="s">
        <v>792</v>
      </c>
      <c r="H156" s="92" t="str">
        <f t="shared" si="54"/>
        <v>1
 ESTUFA (S)</v>
      </c>
      <c r="I156" s="25">
        <f t="shared" si="55"/>
        <v>3</v>
      </c>
      <c r="J156" s="88">
        <v>1</v>
      </c>
      <c r="K156" s="26">
        <v>3</v>
      </c>
      <c r="N156" s="27"/>
      <c r="O156" s="28"/>
      <c r="P156" s="93"/>
      <c r="Q156" s="98"/>
      <c r="S156" s="18"/>
      <c r="T156" s="2" t="str">
        <f t="shared" si="49"/>
        <v>Imprimir</v>
      </c>
      <c r="U156" s="2"/>
      <c r="V156" s="2"/>
      <c r="W156" s="63"/>
      <c r="X156" s="18"/>
      <c r="Y156" s="18"/>
      <c r="Z156" s="18"/>
      <c r="AA156" s="18"/>
      <c r="AB156" s="18"/>
      <c r="AD156" s="22"/>
      <c r="AE156" s="29"/>
      <c r="AF156" s="30"/>
      <c r="AG156" s="29"/>
      <c r="AH156" s="29"/>
      <c r="AI156" s="11"/>
      <c r="AJ156" s="31"/>
      <c r="AK156" s="31"/>
    </row>
    <row r="157" spans="1:37" s="26" customFormat="1" ht="75" customHeight="1" x14ac:dyDescent="0.25">
      <c r="A157" s="91">
        <v>144</v>
      </c>
      <c r="B157" s="85">
        <v>107043</v>
      </c>
      <c r="C157" s="21" t="s">
        <v>590</v>
      </c>
      <c r="D157" s="22">
        <v>7438.5</v>
      </c>
      <c r="E157" s="23" t="s">
        <v>10</v>
      </c>
      <c r="F157" s="23" t="s">
        <v>11</v>
      </c>
      <c r="G157" s="90" t="s">
        <v>354</v>
      </c>
      <c r="H157" s="92" t="str">
        <f t="shared" si="54"/>
        <v>1
 ESTUFA (S)</v>
      </c>
      <c r="I157" s="25">
        <f t="shared" si="55"/>
        <v>4</v>
      </c>
      <c r="J157" s="88">
        <v>1</v>
      </c>
      <c r="K157" s="26">
        <v>4</v>
      </c>
      <c r="N157" s="27"/>
      <c r="O157" s="28"/>
      <c r="P157" s="93"/>
      <c r="Q157" s="98"/>
      <c r="S157" s="18"/>
      <c r="T157" s="2" t="str">
        <f t="shared" si="49"/>
        <v>Imprimir</v>
      </c>
      <c r="U157" s="2"/>
      <c r="V157" s="2"/>
      <c r="W157" s="63"/>
      <c r="X157" s="18"/>
      <c r="Y157" s="18"/>
      <c r="Z157" s="18"/>
      <c r="AA157" s="18"/>
      <c r="AB157" s="18"/>
      <c r="AD157" s="22"/>
      <c r="AE157" s="29"/>
      <c r="AF157" s="30"/>
      <c r="AG157" s="29"/>
      <c r="AH157" s="29"/>
      <c r="AI157" s="11"/>
      <c r="AJ157" s="31"/>
      <c r="AK157" s="31"/>
    </row>
    <row r="158" spans="1:37" s="26" customFormat="1" ht="75" customHeight="1" x14ac:dyDescent="0.25">
      <c r="A158" s="91">
        <v>145</v>
      </c>
      <c r="B158" s="85">
        <v>107064</v>
      </c>
      <c r="C158" s="21" t="s">
        <v>591</v>
      </c>
      <c r="D158" s="22">
        <v>22315.5</v>
      </c>
      <c r="E158" s="23" t="s">
        <v>10</v>
      </c>
      <c r="F158" s="23" t="s">
        <v>11</v>
      </c>
      <c r="G158" s="90" t="s">
        <v>352</v>
      </c>
      <c r="H158" s="92" t="str">
        <f t="shared" si="54"/>
        <v>3
 ESTUFA (S)</v>
      </c>
      <c r="I158" s="25">
        <f t="shared" si="55"/>
        <v>10</v>
      </c>
      <c r="J158" s="88">
        <v>3</v>
      </c>
      <c r="K158" s="26">
        <v>10</v>
      </c>
      <c r="N158" s="27"/>
      <c r="O158" s="28"/>
      <c r="P158" s="93"/>
      <c r="Q158" s="98"/>
      <c r="S158" s="18"/>
      <c r="T158" s="2" t="str">
        <f t="shared" si="49"/>
        <v>Imprimir</v>
      </c>
      <c r="U158" s="2"/>
      <c r="V158" s="2"/>
      <c r="W158" s="63"/>
      <c r="X158" s="18"/>
      <c r="Y158" s="18"/>
      <c r="Z158" s="18"/>
      <c r="AA158" s="18"/>
      <c r="AB158" s="18"/>
      <c r="AD158" s="22"/>
      <c r="AE158" s="29"/>
      <c r="AF158" s="30"/>
      <c r="AG158" s="29"/>
      <c r="AH158" s="29"/>
      <c r="AI158" s="11"/>
      <c r="AJ158" s="31"/>
      <c r="AK158" s="31"/>
    </row>
    <row r="159" spans="1:37" s="26" customFormat="1" ht="75" customHeight="1" x14ac:dyDescent="0.25">
      <c r="A159" s="91">
        <v>146</v>
      </c>
      <c r="B159" s="85">
        <v>107354</v>
      </c>
      <c r="C159" s="21" t="s">
        <v>592</v>
      </c>
      <c r="D159" s="22">
        <v>104139</v>
      </c>
      <c r="E159" s="23" t="s">
        <v>10</v>
      </c>
      <c r="F159" s="23" t="s">
        <v>11</v>
      </c>
      <c r="G159" s="90" t="s">
        <v>458</v>
      </c>
      <c r="H159" s="92" t="str">
        <f t="shared" si="54"/>
        <v>14
 ESTUFA (S)</v>
      </c>
      <c r="I159" s="25">
        <f t="shared" si="55"/>
        <v>54</v>
      </c>
      <c r="J159" s="88">
        <v>14</v>
      </c>
      <c r="K159" s="26">
        <v>54</v>
      </c>
      <c r="N159" s="27"/>
      <c r="O159" s="28"/>
      <c r="P159" s="93"/>
      <c r="Q159" s="98"/>
      <c r="S159" s="18"/>
      <c r="T159" s="2" t="str">
        <f t="shared" si="49"/>
        <v>Imprimir</v>
      </c>
      <c r="U159" s="2"/>
      <c r="V159" s="2"/>
      <c r="W159" s="63"/>
      <c r="X159" s="18"/>
      <c r="Y159" s="18"/>
      <c r="Z159" s="18"/>
      <c r="AA159" s="18"/>
      <c r="AB159" s="18"/>
      <c r="AD159" s="22"/>
      <c r="AE159" s="29"/>
      <c r="AF159" s="30"/>
      <c r="AG159" s="29"/>
      <c r="AH159" s="29"/>
      <c r="AI159" s="11"/>
      <c r="AJ159" s="31"/>
      <c r="AK159" s="31"/>
    </row>
    <row r="160" spans="1:37" s="26" customFormat="1" ht="81.75" customHeight="1" x14ac:dyDescent="0.25">
      <c r="A160" s="91">
        <v>147</v>
      </c>
      <c r="B160" s="85">
        <v>107379</v>
      </c>
      <c r="C160" s="21" t="s">
        <v>593</v>
      </c>
      <c r="D160" s="22">
        <v>7438.5</v>
      </c>
      <c r="E160" s="23" t="s">
        <v>10</v>
      </c>
      <c r="F160" s="23" t="s">
        <v>11</v>
      </c>
      <c r="G160" s="90" t="s">
        <v>421</v>
      </c>
      <c r="H160" s="92" t="str">
        <f t="shared" si="54"/>
        <v>1
 ESTUFA (S)</v>
      </c>
      <c r="I160" s="25">
        <f t="shared" si="55"/>
        <v>4</v>
      </c>
      <c r="J160" s="88">
        <v>1</v>
      </c>
      <c r="K160" s="26">
        <v>4</v>
      </c>
      <c r="N160" s="27"/>
      <c r="O160" s="28"/>
      <c r="P160" s="93"/>
      <c r="Q160" s="98"/>
      <c r="S160" s="18"/>
      <c r="T160" s="2" t="str">
        <f t="shared" si="49"/>
        <v>Imprimir</v>
      </c>
      <c r="U160" s="2"/>
      <c r="V160" s="2"/>
      <c r="W160" s="63"/>
      <c r="X160" s="18"/>
      <c r="Y160" s="18"/>
      <c r="Z160" s="18"/>
      <c r="AA160" s="18"/>
      <c r="AB160" s="18"/>
      <c r="AD160" s="22"/>
      <c r="AE160" s="29"/>
      <c r="AF160" s="30"/>
      <c r="AG160" s="29"/>
      <c r="AH160" s="29"/>
      <c r="AI160" s="11"/>
      <c r="AJ160" s="31"/>
      <c r="AK160" s="31"/>
    </row>
    <row r="161" spans="1:37" s="26" customFormat="1" ht="77.25" customHeight="1" x14ac:dyDescent="0.25">
      <c r="A161" s="91">
        <v>148</v>
      </c>
      <c r="B161" s="85">
        <v>107448</v>
      </c>
      <c r="C161" s="21" t="s">
        <v>594</v>
      </c>
      <c r="D161" s="22">
        <v>162000</v>
      </c>
      <c r="E161" s="23" t="s">
        <v>10</v>
      </c>
      <c r="F161" s="23" t="s">
        <v>11</v>
      </c>
      <c r="G161" s="90" t="s">
        <v>323</v>
      </c>
      <c r="H161" s="94" t="str">
        <f>J161&amp;"
 ABREVADERO (S) AGRÍCOLA (S)"</f>
        <v>1
 ABREVADERO (S) AGRÍCOLA (S)</v>
      </c>
      <c r="I161" s="25">
        <f>K161</f>
        <v>10</v>
      </c>
      <c r="J161" s="88">
        <v>1</v>
      </c>
      <c r="K161" s="26">
        <v>10</v>
      </c>
      <c r="N161" s="27"/>
      <c r="O161" s="28"/>
      <c r="P161" s="93"/>
      <c r="Q161" s="103"/>
      <c r="S161" s="76"/>
      <c r="T161" s="2" t="str">
        <f t="shared" si="49"/>
        <v>Imprimir</v>
      </c>
      <c r="U161" s="2"/>
      <c r="V161" s="2"/>
      <c r="W161" s="63"/>
      <c r="X161" s="18"/>
      <c r="Y161" s="18"/>
      <c r="Z161" s="18"/>
      <c r="AA161" s="18"/>
      <c r="AB161" s="18"/>
      <c r="AD161" s="22"/>
      <c r="AE161" s="29"/>
      <c r="AF161" s="30"/>
      <c r="AG161" s="29"/>
      <c r="AH161" s="29"/>
      <c r="AI161" s="11"/>
      <c r="AJ161" s="31"/>
      <c r="AK161" s="31"/>
    </row>
    <row r="162" spans="1:37" s="26" customFormat="1" ht="83.25" customHeight="1" x14ac:dyDescent="0.25">
      <c r="A162" s="91">
        <v>149</v>
      </c>
      <c r="B162" s="85">
        <v>107494</v>
      </c>
      <c r="C162" s="21" t="s">
        <v>595</v>
      </c>
      <c r="D162" s="22">
        <v>7438.5</v>
      </c>
      <c r="E162" s="23" t="s">
        <v>10</v>
      </c>
      <c r="F162" s="23" t="s">
        <v>11</v>
      </c>
      <c r="G162" s="85" t="s">
        <v>450</v>
      </c>
      <c r="H162" s="92" t="str">
        <f t="shared" ref="H162:H173" si="56">J162&amp;"
 ESTUFA (S)"</f>
        <v>1
 ESTUFA (S)</v>
      </c>
      <c r="I162" s="25">
        <f t="shared" ref="I162:I173" si="57">K162</f>
        <v>1</v>
      </c>
      <c r="J162" s="88">
        <v>1</v>
      </c>
      <c r="K162" s="26">
        <v>1</v>
      </c>
      <c r="N162" s="27"/>
      <c r="O162" s="28"/>
      <c r="P162" s="93"/>
      <c r="Q162" s="98"/>
      <c r="S162" s="76"/>
      <c r="T162" s="2" t="str">
        <f t="shared" si="49"/>
        <v>Imprimir</v>
      </c>
      <c r="U162" s="2"/>
      <c r="V162" s="2"/>
      <c r="W162" s="63"/>
      <c r="X162" s="18"/>
      <c r="Y162" s="18"/>
      <c r="Z162" s="18"/>
      <c r="AA162" s="18"/>
      <c r="AB162" s="18"/>
      <c r="AD162" s="22"/>
      <c r="AE162" s="29"/>
      <c r="AF162" s="30"/>
      <c r="AG162" s="29"/>
      <c r="AH162" s="29"/>
      <c r="AI162" s="11"/>
      <c r="AJ162" s="31"/>
      <c r="AK162" s="31"/>
    </row>
    <row r="163" spans="1:37" s="26" customFormat="1" ht="93.75" customHeight="1" x14ac:dyDescent="0.25">
      <c r="A163" s="91">
        <v>150</v>
      </c>
      <c r="B163" s="85">
        <v>107501</v>
      </c>
      <c r="C163" s="21" t="s">
        <v>596</v>
      </c>
      <c r="D163" s="22">
        <v>7438.5</v>
      </c>
      <c r="E163" s="23" t="s">
        <v>10</v>
      </c>
      <c r="F163" s="23" t="s">
        <v>11</v>
      </c>
      <c r="G163" s="85" t="s">
        <v>335</v>
      </c>
      <c r="H163" s="92" t="str">
        <f t="shared" si="56"/>
        <v>1
 ESTUFA (S)</v>
      </c>
      <c r="I163" s="25">
        <f t="shared" si="57"/>
        <v>2</v>
      </c>
      <c r="J163" s="88">
        <v>1</v>
      </c>
      <c r="K163" s="26">
        <v>2</v>
      </c>
      <c r="N163" s="27"/>
      <c r="O163" s="28"/>
      <c r="P163" s="93"/>
      <c r="Q163" s="98"/>
      <c r="S163" s="76"/>
      <c r="T163" s="2" t="str">
        <f t="shared" si="49"/>
        <v>Imprimir</v>
      </c>
      <c r="U163" s="2"/>
      <c r="V163" s="2"/>
      <c r="W163" s="63"/>
      <c r="X163" s="18"/>
      <c r="Y163" s="18"/>
      <c r="Z163" s="18"/>
      <c r="AA163" s="18"/>
      <c r="AB163" s="18"/>
      <c r="AD163" s="22"/>
      <c r="AE163" s="29"/>
      <c r="AF163" s="30"/>
      <c r="AG163" s="29"/>
      <c r="AH163" s="29"/>
      <c r="AI163" s="11"/>
      <c r="AJ163" s="31"/>
      <c r="AK163" s="31"/>
    </row>
    <row r="164" spans="1:37" s="26" customFormat="1" ht="86.25" customHeight="1" x14ac:dyDescent="0.25">
      <c r="A164" s="91">
        <v>151</v>
      </c>
      <c r="B164" s="85">
        <v>107585</v>
      </c>
      <c r="C164" s="21" t="s">
        <v>597</v>
      </c>
      <c r="D164" s="22">
        <v>7438.5</v>
      </c>
      <c r="E164" s="23" t="s">
        <v>10</v>
      </c>
      <c r="F164" s="23" t="s">
        <v>11</v>
      </c>
      <c r="G164" s="85" t="s">
        <v>440</v>
      </c>
      <c r="H164" s="92" t="str">
        <f t="shared" si="56"/>
        <v>1
 ESTUFA (S)</v>
      </c>
      <c r="I164" s="25">
        <f t="shared" si="57"/>
        <v>3</v>
      </c>
      <c r="J164" s="88">
        <v>1</v>
      </c>
      <c r="K164" s="26">
        <v>3</v>
      </c>
      <c r="N164" s="27"/>
      <c r="O164" s="28"/>
      <c r="P164" s="93"/>
      <c r="Q164" s="98"/>
      <c r="S164" s="76"/>
      <c r="T164" s="2" t="str">
        <f t="shared" si="49"/>
        <v>Imprimir</v>
      </c>
      <c r="U164" s="2"/>
      <c r="V164" s="2"/>
      <c r="W164" s="63"/>
      <c r="X164" s="18"/>
      <c r="Y164" s="18"/>
      <c r="Z164" s="18"/>
      <c r="AA164" s="18"/>
      <c r="AB164" s="18"/>
      <c r="AD164" s="22"/>
      <c r="AE164" s="29"/>
      <c r="AF164" s="30"/>
      <c r="AG164" s="29"/>
      <c r="AH164" s="29"/>
      <c r="AI164" s="11"/>
      <c r="AJ164" s="31"/>
      <c r="AK164" s="31"/>
    </row>
    <row r="165" spans="1:37" s="26" customFormat="1" ht="77.25" customHeight="1" x14ac:dyDescent="0.25">
      <c r="A165" s="91">
        <v>152</v>
      </c>
      <c r="B165" s="85">
        <v>107605</v>
      </c>
      <c r="C165" s="21" t="s">
        <v>598</v>
      </c>
      <c r="D165" s="22">
        <v>7438.5</v>
      </c>
      <c r="E165" s="23" t="s">
        <v>10</v>
      </c>
      <c r="F165" s="23" t="s">
        <v>11</v>
      </c>
      <c r="G165" s="85" t="s">
        <v>793</v>
      </c>
      <c r="H165" s="92" t="str">
        <f t="shared" si="56"/>
        <v>1
 ESTUFA (S)</v>
      </c>
      <c r="I165" s="25">
        <f t="shared" si="57"/>
        <v>4</v>
      </c>
      <c r="J165" s="88">
        <v>1</v>
      </c>
      <c r="K165" s="26">
        <v>4</v>
      </c>
      <c r="N165" s="27"/>
      <c r="O165" s="28"/>
      <c r="P165" s="93"/>
      <c r="Q165" s="98"/>
      <c r="S165" s="18"/>
      <c r="T165" s="2" t="str">
        <f t="shared" si="49"/>
        <v>Imprimir</v>
      </c>
      <c r="U165" s="2"/>
      <c r="V165" s="2"/>
      <c r="W165" s="63"/>
      <c r="X165" s="18"/>
      <c r="Y165" s="18"/>
      <c r="Z165" s="18"/>
      <c r="AA165" s="18"/>
      <c r="AB165" s="18"/>
      <c r="AD165" s="22"/>
      <c r="AE165" s="29"/>
      <c r="AF165" s="30"/>
      <c r="AG165" s="29"/>
      <c r="AH165" s="29"/>
      <c r="AI165" s="11"/>
      <c r="AJ165" s="31"/>
      <c r="AK165" s="31"/>
    </row>
    <row r="166" spans="1:37" s="26" customFormat="1" ht="84" customHeight="1" x14ac:dyDescent="0.25">
      <c r="A166" s="91">
        <v>153</v>
      </c>
      <c r="B166" s="85">
        <v>107686</v>
      </c>
      <c r="C166" s="21" t="s">
        <v>599</v>
      </c>
      <c r="D166" s="22">
        <v>7438.5</v>
      </c>
      <c r="E166" s="23" t="s">
        <v>10</v>
      </c>
      <c r="F166" s="23" t="s">
        <v>11</v>
      </c>
      <c r="G166" s="85" t="s">
        <v>445</v>
      </c>
      <c r="H166" s="92" t="str">
        <f t="shared" si="56"/>
        <v>1
 ESTUFA (S)</v>
      </c>
      <c r="I166" s="25">
        <f t="shared" si="57"/>
        <v>6</v>
      </c>
      <c r="J166" s="88">
        <v>1</v>
      </c>
      <c r="K166" s="26">
        <v>6</v>
      </c>
      <c r="N166" s="27"/>
      <c r="O166" s="28"/>
      <c r="P166" s="93"/>
      <c r="Q166" s="98"/>
      <c r="S166" s="18"/>
      <c r="T166" s="2" t="str">
        <f t="shared" si="49"/>
        <v>Imprimir</v>
      </c>
      <c r="U166" s="2"/>
      <c r="V166" s="2"/>
      <c r="W166" s="63"/>
      <c r="X166" s="18"/>
      <c r="Y166" s="18"/>
      <c r="Z166" s="18"/>
      <c r="AA166" s="18"/>
      <c r="AB166" s="18"/>
      <c r="AD166" s="22"/>
      <c r="AE166" s="29"/>
      <c r="AF166" s="30"/>
      <c r="AG166" s="29"/>
      <c r="AH166" s="29"/>
      <c r="AI166" s="11"/>
      <c r="AJ166" s="31"/>
      <c r="AK166" s="31"/>
    </row>
    <row r="167" spans="1:37" s="26" customFormat="1" ht="75" customHeight="1" x14ac:dyDescent="0.25">
      <c r="A167" s="91">
        <v>154</v>
      </c>
      <c r="B167" s="85">
        <v>107986</v>
      </c>
      <c r="C167" s="21" t="s">
        <v>600</v>
      </c>
      <c r="D167" s="22">
        <v>7438.5</v>
      </c>
      <c r="E167" s="23" t="s">
        <v>10</v>
      </c>
      <c r="F167" s="23" t="s">
        <v>11</v>
      </c>
      <c r="G167" s="90" t="s">
        <v>335</v>
      </c>
      <c r="H167" s="92" t="str">
        <f t="shared" si="56"/>
        <v>1
 ESTUFA (S)</v>
      </c>
      <c r="I167" s="25">
        <f t="shared" si="57"/>
        <v>7</v>
      </c>
      <c r="J167" s="88">
        <v>1</v>
      </c>
      <c r="K167" s="26">
        <v>7</v>
      </c>
      <c r="N167" s="27"/>
      <c r="O167" s="28"/>
      <c r="P167" s="93"/>
      <c r="Q167" s="98"/>
      <c r="S167" s="18"/>
      <c r="T167" s="2" t="str">
        <f t="shared" si="49"/>
        <v>Imprimir</v>
      </c>
      <c r="U167" s="2"/>
      <c r="V167" s="2"/>
      <c r="W167" s="63"/>
      <c r="X167" s="18"/>
      <c r="Y167" s="18"/>
      <c r="Z167" s="18"/>
      <c r="AA167" s="18"/>
      <c r="AB167" s="18"/>
      <c r="AD167" s="22"/>
      <c r="AE167" s="29"/>
      <c r="AF167" s="30"/>
      <c r="AG167" s="29"/>
      <c r="AH167" s="29"/>
      <c r="AI167" s="11"/>
      <c r="AJ167" s="31"/>
      <c r="AK167" s="31"/>
    </row>
    <row r="168" spans="1:37" s="26" customFormat="1" ht="84" customHeight="1" x14ac:dyDescent="0.25">
      <c r="A168" s="91">
        <v>155</v>
      </c>
      <c r="B168" s="85">
        <v>108001</v>
      </c>
      <c r="C168" s="21" t="s">
        <v>586</v>
      </c>
      <c r="D168" s="22">
        <v>7438.5</v>
      </c>
      <c r="E168" s="23" t="s">
        <v>10</v>
      </c>
      <c r="F168" s="23" t="s">
        <v>11</v>
      </c>
      <c r="G168" s="90" t="s">
        <v>338</v>
      </c>
      <c r="H168" s="92" t="str">
        <f t="shared" si="56"/>
        <v>1
 ESTUFA (S)</v>
      </c>
      <c r="I168" s="25">
        <f t="shared" si="57"/>
        <v>4</v>
      </c>
      <c r="J168" s="88">
        <v>1</v>
      </c>
      <c r="K168" s="26">
        <v>4</v>
      </c>
      <c r="N168" s="27"/>
      <c r="O168" s="28"/>
      <c r="P168" s="93"/>
      <c r="Q168" s="98"/>
      <c r="S168" s="18"/>
      <c r="T168" s="2" t="str">
        <f t="shared" si="49"/>
        <v>Imprimir</v>
      </c>
      <c r="U168" s="2"/>
      <c r="V168" s="2"/>
      <c r="W168" s="63"/>
      <c r="X168" s="18"/>
      <c r="Y168" s="18"/>
      <c r="Z168" s="18"/>
      <c r="AA168" s="18"/>
      <c r="AB168" s="18"/>
      <c r="AD168" s="22"/>
      <c r="AE168" s="29"/>
      <c r="AF168" s="30"/>
      <c r="AG168" s="29"/>
      <c r="AH168" s="29"/>
      <c r="AI168" s="11"/>
      <c r="AJ168" s="31"/>
      <c r="AK168" s="31"/>
    </row>
    <row r="169" spans="1:37" s="26" customFormat="1" ht="91.5" customHeight="1" x14ac:dyDescent="0.25">
      <c r="A169" s="91">
        <v>156</v>
      </c>
      <c r="B169" s="85">
        <v>108083</v>
      </c>
      <c r="C169" s="21" t="s">
        <v>601</v>
      </c>
      <c r="D169" s="22">
        <v>7438.5</v>
      </c>
      <c r="E169" s="23" t="s">
        <v>10</v>
      </c>
      <c r="F169" s="23" t="s">
        <v>11</v>
      </c>
      <c r="G169" s="85" t="s">
        <v>447</v>
      </c>
      <c r="H169" s="92" t="str">
        <f t="shared" si="56"/>
        <v>1
 ESTUFA (S)</v>
      </c>
      <c r="I169" s="25">
        <f t="shared" si="57"/>
        <v>2</v>
      </c>
      <c r="J169" s="88">
        <v>1</v>
      </c>
      <c r="K169" s="26">
        <v>2</v>
      </c>
      <c r="N169" s="27"/>
      <c r="O169" s="28"/>
      <c r="P169" s="93"/>
      <c r="Q169" s="98"/>
      <c r="S169" s="18"/>
      <c r="T169" s="2" t="str">
        <f t="shared" si="49"/>
        <v>Imprimir</v>
      </c>
      <c r="U169" s="2"/>
      <c r="V169" s="2"/>
      <c r="W169" s="63"/>
      <c r="Y169" s="18"/>
      <c r="Z169" s="18"/>
      <c r="AA169" s="18"/>
      <c r="AB169" s="18"/>
      <c r="AD169" s="22"/>
      <c r="AE169" s="29"/>
      <c r="AF169" s="30"/>
      <c r="AG169" s="29"/>
      <c r="AH169" s="29"/>
      <c r="AI169" s="11"/>
      <c r="AJ169" s="31"/>
      <c r="AK169" s="31"/>
    </row>
    <row r="170" spans="1:37" s="26" customFormat="1" ht="81.75" customHeight="1" x14ac:dyDescent="0.25">
      <c r="A170" s="91">
        <v>157</v>
      </c>
      <c r="B170" s="85">
        <v>108161</v>
      </c>
      <c r="C170" s="21" t="s">
        <v>602</v>
      </c>
      <c r="D170" s="22">
        <v>7438.5</v>
      </c>
      <c r="E170" s="23" t="s">
        <v>10</v>
      </c>
      <c r="F170" s="23" t="s">
        <v>11</v>
      </c>
      <c r="G170" s="90" t="s">
        <v>425</v>
      </c>
      <c r="H170" s="92" t="str">
        <f t="shared" si="56"/>
        <v>1
 ESTUFA (S)</v>
      </c>
      <c r="I170" s="25">
        <f t="shared" si="57"/>
        <v>4</v>
      </c>
      <c r="J170" s="88">
        <v>1</v>
      </c>
      <c r="K170" s="26">
        <v>4</v>
      </c>
      <c r="N170" s="27"/>
      <c r="O170" s="28"/>
      <c r="P170" s="93"/>
      <c r="Q170" s="98"/>
      <c r="S170" s="18"/>
      <c r="T170" s="2" t="str">
        <f t="shared" si="49"/>
        <v>Imprimir</v>
      </c>
      <c r="U170" s="2"/>
      <c r="V170" s="2"/>
      <c r="W170" s="63"/>
      <c r="X170" s="18"/>
      <c r="Y170" s="18"/>
      <c r="Z170" s="18"/>
      <c r="AA170" s="18"/>
      <c r="AB170" s="18"/>
      <c r="AD170" s="22"/>
      <c r="AE170" s="29"/>
      <c r="AF170" s="30"/>
      <c r="AG170" s="29"/>
      <c r="AH170" s="29"/>
      <c r="AI170" s="11"/>
      <c r="AJ170" s="31"/>
      <c r="AK170" s="31"/>
    </row>
    <row r="171" spans="1:37" s="26" customFormat="1" ht="98.25" customHeight="1" x14ac:dyDescent="0.25">
      <c r="A171" s="91">
        <v>158</v>
      </c>
      <c r="B171" s="85">
        <v>108280</v>
      </c>
      <c r="C171" s="21" t="s">
        <v>603</v>
      </c>
      <c r="D171" s="22">
        <v>52069.5</v>
      </c>
      <c r="E171" s="23" t="s">
        <v>10</v>
      </c>
      <c r="F171" s="23" t="s">
        <v>11</v>
      </c>
      <c r="G171" s="90" t="s">
        <v>333</v>
      </c>
      <c r="H171" s="92" t="str">
        <f t="shared" si="56"/>
        <v>7
 ESTUFA (S)</v>
      </c>
      <c r="I171" s="25">
        <f t="shared" si="57"/>
        <v>27</v>
      </c>
      <c r="J171" s="88">
        <v>7</v>
      </c>
      <c r="K171" s="26">
        <v>27</v>
      </c>
      <c r="N171" s="27"/>
      <c r="O171" s="28"/>
      <c r="P171" s="93"/>
      <c r="Q171" s="98"/>
      <c r="S171" s="18"/>
      <c r="T171" s="2" t="str">
        <f t="shared" si="49"/>
        <v>Imprimir</v>
      </c>
      <c r="U171" s="2"/>
      <c r="V171" s="2"/>
      <c r="W171" s="63"/>
      <c r="X171" s="18"/>
      <c r="Y171" s="18"/>
      <c r="Z171" s="18"/>
      <c r="AA171" s="18"/>
      <c r="AB171" s="18"/>
      <c r="AD171" s="22"/>
      <c r="AE171" s="29"/>
      <c r="AF171" s="30"/>
      <c r="AG171" s="29"/>
      <c r="AH171" s="29"/>
      <c r="AI171" s="11"/>
      <c r="AJ171" s="31"/>
      <c r="AK171" s="31"/>
    </row>
    <row r="172" spans="1:37" s="26" customFormat="1" ht="81" customHeight="1" x14ac:dyDescent="0.25">
      <c r="A172" s="91">
        <v>159</v>
      </c>
      <c r="B172" s="85">
        <v>108292</v>
      </c>
      <c r="C172" s="21" t="s">
        <v>604</v>
      </c>
      <c r="D172" s="22">
        <v>7438.5</v>
      </c>
      <c r="E172" s="23" t="s">
        <v>10</v>
      </c>
      <c r="F172" s="23" t="s">
        <v>11</v>
      </c>
      <c r="G172" s="90" t="s">
        <v>425</v>
      </c>
      <c r="H172" s="92" t="str">
        <f t="shared" si="56"/>
        <v>1
 ESTUFA (S)</v>
      </c>
      <c r="I172" s="25">
        <f t="shared" si="57"/>
        <v>6</v>
      </c>
      <c r="J172" s="88">
        <v>1</v>
      </c>
      <c r="K172" s="26">
        <v>6</v>
      </c>
      <c r="N172" s="27"/>
      <c r="O172" s="28"/>
      <c r="P172" s="93"/>
      <c r="Q172" s="98"/>
      <c r="S172" s="18"/>
      <c r="T172" s="2" t="str">
        <f t="shared" si="49"/>
        <v>Imprimir</v>
      </c>
      <c r="U172" s="2"/>
      <c r="V172" s="2"/>
      <c r="W172" s="63"/>
      <c r="Y172" s="18"/>
      <c r="Z172" s="18"/>
      <c r="AA172" s="18"/>
      <c r="AB172" s="18"/>
      <c r="AD172" s="22"/>
      <c r="AE172" s="29"/>
      <c r="AF172" s="30"/>
      <c r="AG172" s="29"/>
      <c r="AH172" s="29"/>
      <c r="AI172" s="11"/>
      <c r="AJ172" s="31"/>
      <c r="AK172" s="31"/>
    </row>
    <row r="173" spans="1:37" s="26" customFormat="1" ht="90.75" customHeight="1" x14ac:dyDescent="0.25">
      <c r="A173" s="91">
        <v>160</v>
      </c>
      <c r="B173" s="85">
        <v>108297</v>
      </c>
      <c r="C173" s="21" t="s">
        <v>605</v>
      </c>
      <c r="D173" s="22">
        <v>29754</v>
      </c>
      <c r="E173" s="23" t="s">
        <v>10</v>
      </c>
      <c r="F173" s="23" t="s">
        <v>11</v>
      </c>
      <c r="G173" s="90" t="s">
        <v>325</v>
      </c>
      <c r="H173" s="92" t="str">
        <f t="shared" si="56"/>
        <v>4
 ESTUFA (S)</v>
      </c>
      <c r="I173" s="25">
        <f t="shared" si="57"/>
        <v>23</v>
      </c>
      <c r="J173" s="88">
        <v>4</v>
      </c>
      <c r="K173" s="26">
        <v>23</v>
      </c>
      <c r="N173" s="27"/>
      <c r="O173" s="28"/>
      <c r="P173" s="93"/>
      <c r="Q173" s="98"/>
      <c r="S173" s="18"/>
      <c r="T173" s="2" t="str">
        <f t="shared" si="49"/>
        <v>Imprimir</v>
      </c>
      <c r="U173" s="2"/>
      <c r="V173" s="2"/>
      <c r="W173" s="63"/>
      <c r="Y173" s="18"/>
      <c r="Z173" s="18"/>
      <c r="AA173" s="18"/>
      <c r="AB173" s="18"/>
      <c r="AD173" s="22"/>
      <c r="AE173" s="29"/>
      <c r="AF173" s="30"/>
      <c r="AG173" s="29"/>
      <c r="AH173" s="29"/>
      <c r="AI173" s="11"/>
      <c r="AJ173" s="31"/>
      <c r="AK173" s="31"/>
    </row>
    <row r="174" spans="1:37" s="26" customFormat="1" ht="78.75" customHeight="1" x14ac:dyDescent="0.25">
      <c r="A174" s="91">
        <v>161</v>
      </c>
      <c r="B174" s="85">
        <v>108323</v>
      </c>
      <c r="C174" s="21" t="s">
        <v>606</v>
      </c>
      <c r="D174" s="22">
        <v>67500</v>
      </c>
      <c r="E174" s="23" t="s">
        <v>10</v>
      </c>
      <c r="F174" s="23" t="s">
        <v>11</v>
      </c>
      <c r="G174" s="90" t="s">
        <v>467</v>
      </c>
      <c r="H174" s="96" t="str">
        <f>J174&amp;"
 ABREVADERO (S) AGRÍCOLA (S)"</f>
        <v>1
 ABREVADERO (S) AGRÍCOLA (S)</v>
      </c>
      <c r="I174" s="25">
        <f>K174</f>
        <v>1</v>
      </c>
      <c r="J174" s="88">
        <v>1</v>
      </c>
      <c r="K174" s="26">
        <v>1</v>
      </c>
      <c r="N174" s="27"/>
      <c r="O174" s="28"/>
      <c r="P174" s="93"/>
      <c r="Q174" s="103"/>
      <c r="S174" s="18"/>
      <c r="T174" s="2" t="str">
        <f t="shared" si="49"/>
        <v>Imprimir</v>
      </c>
      <c r="U174" s="2"/>
      <c r="V174" s="2"/>
      <c r="W174" s="63"/>
      <c r="X174" s="18"/>
      <c r="Y174" s="18"/>
      <c r="Z174" s="18"/>
      <c r="AA174" s="18"/>
      <c r="AB174" s="18"/>
      <c r="AD174" s="22"/>
      <c r="AE174" s="29"/>
      <c r="AF174" s="30"/>
      <c r="AG174" s="29"/>
      <c r="AH174" s="29"/>
      <c r="AI174" s="11"/>
      <c r="AJ174" s="31"/>
      <c r="AK174" s="31"/>
    </row>
    <row r="175" spans="1:37" s="26" customFormat="1" ht="85.5" customHeight="1" x14ac:dyDescent="0.25">
      <c r="A175" s="91">
        <v>162</v>
      </c>
      <c r="B175" s="85">
        <v>108485</v>
      </c>
      <c r="C175" s="21" t="s">
        <v>607</v>
      </c>
      <c r="D175" s="22">
        <v>7438.5</v>
      </c>
      <c r="E175" s="23" t="s">
        <v>10</v>
      </c>
      <c r="F175" s="23" t="s">
        <v>11</v>
      </c>
      <c r="G175" s="85" t="s">
        <v>344</v>
      </c>
      <c r="H175" s="92" t="str">
        <f t="shared" ref="H175:H176" si="58">J175&amp;"
 ESTUFA (S)"</f>
        <v>1
 ESTUFA (S)</v>
      </c>
      <c r="I175" s="25">
        <f t="shared" ref="I175:I176" si="59">K175</f>
        <v>4</v>
      </c>
      <c r="J175" s="88">
        <v>1</v>
      </c>
      <c r="K175" s="26">
        <v>4</v>
      </c>
      <c r="N175" s="27"/>
      <c r="O175" s="28"/>
      <c r="P175" s="93"/>
      <c r="Q175" s="98"/>
      <c r="S175" s="18"/>
      <c r="T175" s="2" t="str">
        <f t="shared" si="49"/>
        <v>Imprimir</v>
      </c>
      <c r="U175" s="2"/>
      <c r="V175" s="2"/>
      <c r="W175" s="63"/>
      <c r="X175" s="18"/>
      <c r="Y175" s="18"/>
      <c r="Z175" s="18"/>
      <c r="AA175" s="18"/>
      <c r="AB175" s="18"/>
      <c r="AD175" s="22"/>
      <c r="AE175" s="29"/>
      <c r="AF175" s="30"/>
      <c r="AG175" s="29"/>
      <c r="AH175" s="29"/>
      <c r="AI175" s="11"/>
      <c r="AJ175" s="31"/>
      <c r="AK175" s="31"/>
    </row>
    <row r="176" spans="1:37" s="26" customFormat="1" ht="69" customHeight="1" x14ac:dyDescent="0.25">
      <c r="A176" s="91">
        <v>163</v>
      </c>
      <c r="B176" s="85">
        <v>108562</v>
      </c>
      <c r="C176" s="21" t="s">
        <v>601</v>
      </c>
      <c r="D176" s="22">
        <v>7438.5</v>
      </c>
      <c r="E176" s="23" t="s">
        <v>10</v>
      </c>
      <c r="F176" s="23" t="s">
        <v>11</v>
      </c>
      <c r="G176" s="90" t="s">
        <v>447</v>
      </c>
      <c r="H176" s="92" t="str">
        <f t="shared" si="58"/>
        <v>1
 ESTUFA (S)</v>
      </c>
      <c r="I176" s="25">
        <f t="shared" si="59"/>
        <v>2</v>
      </c>
      <c r="J176" s="88">
        <v>1</v>
      </c>
      <c r="K176" s="26">
        <v>2</v>
      </c>
      <c r="N176" s="27"/>
      <c r="O176" s="28"/>
      <c r="P176" s="93"/>
      <c r="Q176" s="98"/>
      <c r="S176" s="18"/>
      <c r="T176" s="2" t="str">
        <f t="shared" si="49"/>
        <v>Imprimir</v>
      </c>
      <c r="U176" s="2"/>
      <c r="V176" s="2"/>
      <c r="W176" s="63"/>
      <c r="X176" s="18"/>
      <c r="Y176" s="18"/>
      <c r="Z176" s="18"/>
      <c r="AA176" s="18"/>
      <c r="AB176" s="18"/>
      <c r="AD176" s="22"/>
      <c r="AE176" s="29"/>
      <c r="AF176" s="30"/>
      <c r="AG176" s="29"/>
      <c r="AH176" s="29"/>
      <c r="AI176" s="11"/>
      <c r="AJ176" s="31"/>
      <c r="AK176" s="31"/>
    </row>
    <row r="177" spans="1:37" s="26" customFormat="1" ht="88.5" customHeight="1" x14ac:dyDescent="0.25">
      <c r="A177" s="91">
        <v>164</v>
      </c>
      <c r="B177" s="85">
        <v>108580</v>
      </c>
      <c r="C177" s="21" t="s">
        <v>578</v>
      </c>
      <c r="D177" s="22">
        <v>5700</v>
      </c>
      <c r="E177" s="23" t="s">
        <v>10</v>
      </c>
      <c r="F177" s="23" t="s">
        <v>11</v>
      </c>
      <c r="G177" s="90" t="s">
        <v>208</v>
      </c>
      <c r="H177" s="89" t="str">
        <f>J177&amp;"
SILO (S)"</f>
        <v>1
SILO (S)</v>
      </c>
      <c r="I177" s="25">
        <f>K177</f>
        <v>1</v>
      </c>
      <c r="J177" s="88">
        <v>1</v>
      </c>
      <c r="K177" s="26">
        <v>1</v>
      </c>
      <c r="N177" s="27"/>
      <c r="O177" s="28"/>
      <c r="P177" s="93"/>
      <c r="Q177" s="104"/>
      <c r="R177" s="26" t="str">
        <f t="shared" ref="R177" si="60">IF(I177&lt;&gt;0,"Capturado","")</f>
        <v>Capturado</v>
      </c>
      <c r="S177" s="18"/>
      <c r="T177" s="2" t="str">
        <f t="shared" si="49"/>
        <v>Imprimir</v>
      </c>
      <c r="U177" s="2"/>
      <c r="V177" s="2"/>
      <c r="W177" s="63"/>
      <c r="X177" s="18"/>
      <c r="Y177" s="18"/>
      <c r="Z177" s="18"/>
      <c r="AA177" s="18"/>
      <c r="AB177" s="18"/>
      <c r="AD177" s="22"/>
      <c r="AE177" s="29"/>
      <c r="AF177" s="30"/>
      <c r="AG177" s="29"/>
      <c r="AH177" s="29"/>
      <c r="AI177" s="11"/>
      <c r="AJ177" s="31"/>
      <c r="AK177" s="31"/>
    </row>
    <row r="178" spans="1:37" s="26" customFormat="1" ht="77.25" customHeight="1" x14ac:dyDescent="0.25">
      <c r="A178" s="91">
        <v>165</v>
      </c>
      <c r="B178" s="85">
        <v>108632</v>
      </c>
      <c r="C178" s="21" t="s">
        <v>608</v>
      </c>
      <c r="D178" s="22">
        <v>7438.5</v>
      </c>
      <c r="E178" s="23" t="s">
        <v>10</v>
      </c>
      <c r="F178" s="23" t="s">
        <v>11</v>
      </c>
      <c r="G178" s="90" t="s">
        <v>344</v>
      </c>
      <c r="H178" s="92" t="str">
        <f t="shared" ref="H178:H181" si="61">J178&amp;"
 ESTUFA (S)"</f>
        <v>1
 ESTUFA (S)</v>
      </c>
      <c r="I178" s="25">
        <f t="shared" ref="I178:I185" si="62">K178</f>
        <v>2</v>
      </c>
      <c r="J178" s="88">
        <v>1</v>
      </c>
      <c r="K178" s="26">
        <v>2</v>
      </c>
      <c r="N178" s="27"/>
      <c r="O178" s="28"/>
      <c r="P178" s="93"/>
      <c r="Q178" s="98"/>
      <c r="S178" s="18"/>
      <c r="T178" s="2" t="str">
        <f t="shared" si="49"/>
        <v>Imprimir</v>
      </c>
      <c r="U178" s="2"/>
      <c r="V178" s="2"/>
      <c r="W178" s="63"/>
      <c r="Y178" s="18"/>
      <c r="Z178" s="18"/>
      <c r="AA178" s="18"/>
      <c r="AB178" s="18"/>
      <c r="AD178" s="22"/>
      <c r="AE178" s="29"/>
      <c r="AF178" s="30"/>
      <c r="AG178" s="29"/>
      <c r="AH178" s="29"/>
      <c r="AI178" s="11"/>
      <c r="AJ178" s="31"/>
      <c r="AK178" s="31"/>
    </row>
    <row r="179" spans="1:37" s="26" customFormat="1" ht="76.5" customHeight="1" x14ac:dyDescent="0.25">
      <c r="A179" s="91">
        <v>166</v>
      </c>
      <c r="B179" s="85">
        <v>108702</v>
      </c>
      <c r="C179" s="21" t="s">
        <v>609</v>
      </c>
      <c r="D179" s="22">
        <v>156208.5</v>
      </c>
      <c r="E179" s="23" t="s">
        <v>10</v>
      </c>
      <c r="F179" s="23" t="s">
        <v>11</v>
      </c>
      <c r="G179" s="90" t="s">
        <v>208</v>
      </c>
      <c r="H179" s="92" t="str">
        <f t="shared" si="61"/>
        <v>21
 ESTUFA (S)</v>
      </c>
      <c r="I179" s="25">
        <f t="shared" si="62"/>
        <v>72</v>
      </c>
      <c r="J179" s="88">
        <v>21</v>
      </c>
      <c r="K179" s="26">
        <v>72</v>
      </c>
      <c r="N179" s="27"/>
      <c r="O179" s="28"/>
      <c r="P179" s="93"/>
      <c r="Q179" s="98"/>
      <c r="S179" s="18"/>
      <c r="T179" s="2" t="str">
        <f t="shared" si="49"/>
        <v>Imprimir</v>
      </c>
      <c r="U179" s="2"/>
      <c r="V179" s="2"/>
      <c r="W179" s="63"/>
      <c r="X179" s="18"/>
      <c r="Y179" s="18"/>
      <c r="Z179" s="18"/>
      <c r="AA179" s="18"/>
      <c r="AB179" s="18"/>
      <c r="AD179" s="22"/>
      <c r="AE179" s="29"/>
      <c r="AF179" s="30"/>
      <c r="AG179" s="29"/>
      <c r="AH179" s="29"/>
      <c r="AI179" s="11"/>
      <c r="AJ179" s="31"/>
      <c r="AK179" s="31"/>
    </row>
    <row r="180" spans="1:37" s="26" customFormat="1" ht="66" customHeight="1" x14ac:dyDescent="0.25">
      <c r="A180" s="91">
        <v>167</v>
      </c>
      <c r="B180" s="85">
        <v>108800</v>
      </c>
      <c r="C180" s="21" t="s">
        <v>610</v>
      </c>
      <c r="D180" s="22">
        <v>7438.5</v>
      </c>
      <c r="E180" s="23" t="s">
        <v>10</v>
      </c>
      <c r="F180" s="23" t="s">
        <v>11</v>
      </c>
      <c r="G180" s="85" t="s">
        <v>451</v>
      </c>
      <c r="H180" s="92" t="str">
        <f t="shared" si="61"/>
        <v>1
 ESTUFA (S)</v>
      </c>
      <c r="I180" s="25">
        <f t="shared" si="62"/>
        <v>8</v>
      </c>
      <c r="J180" s="88">
        <v>1</v>
      </c>
      <c r="K180" s="26">
        <v>8</v>
      </c>
      <c r="N180" s="27"/>
      <c r="O180" s="28"/>
      <c r="P180" s="93"/>
      <c r="Q180" s="98"/>
      <c r="S180" s="18"/>
      <c r="T180" s="2" t="str">
        <f t="shared" si="49"/>
        <v>Imprimir</v>
      </c>
      <c r="U180" s="2"/>
      <c r="V180" s="2"/>
      <c r="W180" s="63"/>
      <c r="X180" s="18"/>
      <c r="Y180" s="18"/>
      <c r="Z180" s="18"/>
      <c r="AA180" s="18"/>
      <c r="AB180" s="18"/>
      <c r="AD180" s="22"/>
      <c r="AE180" s="29"/>
      <c r="AF180" s="30"/>
      <c r="AG180" s="29"/>
      <c r="AH180" s="29"/>
      <c r="AI180" s="11"/>
      <c r="AJ180" s="31"/>
      <c r="AK180" s="31"/>
    </row>
    <row r="181" spans="1:37" s="26" customFormat="1" ht="64.5" customHeight="1" x14ac:dyDescent="0.25">
      <c r="A181" s="91">
        <v>168</v>
      </c>
      <c r="B181" s="85">
        <v>108827</v>
      </c>
      <c r="C181" s="21" t="s">
        <v>611</v>
      </c>
      <c r="D181" s="22">
        <v>7438.5</v>
      </c>
      <c r="E181" s="23" t="s">
        <v>10</v>
      </c>
      <c r="F181" s="23" t="s">
        <v>11</v>
      </c>
      <c r="G181" s="90" t="s">
        <v>345</v>
      </c>
      <c r="H181" s="92" t="str">
        <f t="shared" si="61"/>
        <v>1
 ESTUFA (S)</v>
      </c>
      <c r="I181" s="25">
        <f t="shared" si="62"/>
        <v>1</v>
      </c>
      <c r="J181" s="88">
        <v>1</v>
      </c>
      <c r="K181" s="26">
        <v>1</v>
      </c>
      <c r="N181" s="27"/>
      <c r="O181" s="28"/>
      <c r="P181" s="93"/>
      <c r="Q181" s="98"/>
      <c r="S181" s="18"/>
      <c r="T181" s="2" t="str">
        <f t="shared" si="49"/>
        <v>Imprimir</v>
      </c>
      <c r="U181" s="2"/>
      <c r="V181" s="2"/>
      <c r="W181" s="63"/>
      <c r="Y181" s="18"/>
      <c r="Z181" s="18"/>
      <c r="AA181" s="18"/>
      <c r="AB181" s="18"/>
      <c r="AD181" s="22"/>
      <c r="AE181" s="29"/>
      <c r="AF181" s="30"/>
      <c r="AG181" s="29"/>
      <c r="AH181" s="29"/>
      <c r="AI181" s="11"/>
      <c r="AJ181" s="31"/>
      <c r="AK181" s="31"/>
    </row>
    <row r="182" spans="1:37" s="26" customFormat="1" ht="94.5" customHeight="1" x14ac:dyDescent="0.25">
      <c r="A182" s="91">
        <v>169</v>
      </c>
      <c r="B182" s="85">
        <v>109078</v>
      </c>
      <c r="C182" s="21" t="s">
        <v>612</v>
      </c>
      <c r="D182" s="22">
        <v>1461429.62</v>
      </c>
      <c r="E182" s="23" t="s">
        <v>10</v>
      </c>
      <c r="F182" s="23" t="s">
        <v>11</v>
      </c>
      <c r="G182" s="85" t="s">
        <v>11</v>
      </c>
      <c r="H182" s="89" t="str">
        <f>J182&amp;"
METROS CUADRADOS"</f>
        <v>892.3
METROS CUADRADOS</v>
      </c>
      <c r="I182" s="25">
        <f t="shared" si="62"/>
        <v>140</v>
      </c>
      <c r="J182" s="88">
        <v>892.3</v>
      </c>
      <c r="K182" s="26">
        <v>140</v>
      </c>
      <c r="N182" s="27"/>
      <c r="O182" s="28"/>
      <c r="P182" s="93"/>
      <c r="Q182" s="110"/>
      <c r="S182" s="18"/>
      <c r="T182" s="2" t="str">
        <f t="shared" si="49"/>
        <v>Imprimir</v>
      </c>
      <c r="U182" s="2"/>
      <c r="V182" s="2"/>
      <c r="W182" s="63"/>
      <c r="X182" s="18"/>
      <c r="Y182" s="18"/>
      <c r="Z182" s="18"/>
      <c r="AA182" s="18"/>
      <c r="AB182" s="18"/>
      <c r="AD182" s="22"/>
      <c r="AE182" s="29"/>
      <c r="AF182" s="30"/>
      <c r="AG182" s="29"/>
      <c r="AH182" s="29"/>
      <c r="AI182" s="11"/>
      <c r="AJ182" s="31"/>
      <c r="AK182" s="31"/>
    </row>
    <row r="183" spans="1:37" s="26" customFormat="1" ht="121.5" customHeight="1" x14ac:dyDescent="0.25">
      <c r="A183" s="91">
        <v>170</v>
      </c>
      <c r="B183" s="85">
        <v>109673</v>
      </c>
      <c r="C183" s="21" t="s">
        <v>385</v>
      </c>
      <c r="D183" s="22">
        <v>891993.03</v>
      </c>
      <c r="E183" s="23" t="s">
        <v>10</v>
      </c>
      <c r="F183" s="23" t="s">
        <v>11</v>
      </c>
      <c r="G183" s="85" t="s">
        <v>11</v>
      </c>
      <c r="H183" s="89" t="str">
        <f>J183&amp;"
METROS CUADRADOS"</f>
        <v>498.88
METROS CUADRADOS</v>
      </c>
      <c r="I183" s="25">
        <f t="shared" si="62"/>
        <v>25</v>
      </c>
      <c r="J183" s="88">
        <v>498.88</v>
      </c>
      <c r="K183" s="26">
        <v>25</v>
      </c>
      <c r="N183" s="27"/>
      <c r="O183" s="28"/>
      <c r="P183" s="93"/>
      <c r="Q183" s="110"/>
      <c r="S183" s="18"/>
      <c r="T183" s="2" t="str">
        <f t="shared" si="49"/>
        <v>Imprimir</v>
      </c>
      <c r="U183" s="2"/>
      <c r="V183" s="2"/>
      <c r="W183" s="63"/>
      <c r="X183" s="18"/>
      <c r="Y183" s="18"/>
      <c r="Z183" s="18"/>
      <c r="AA183" s="18"/>
      <c r="AB183" s="18"/>
      <c r="AD183" s="22"/>
      <c r="AE183" s="29"/>
      <c r="AF183" s="30"/>
      <c r="AG183" s="29"/>
      <c r="AH183" s="29"/>
      <c r="AI183" s="11"/>
      <c r="AJ183" s="31"/>
      <c r="AK183" s="31"/>
    </row>
    <row r="184" spans="1:37" s="26" customFormat="1" ht="64.5" customHeight="1" x14ac:dyDescent="0.25">
      <c r="A184" s="91">
        <v>171</v>
      </c>
      <c r="B184" s="85">
        <v>109892</v>
      </c>
      <c r="C184" s="21" t="s">
        <v>417</v>
      </c>
      <c r="D184" s="22">
        <v>612074.80000000005</v>
      </c>
      <c r="E184" s="23" t="s">
        <v>10</v>
      </c>
      <c r="F184" s="23" t="s">
        <v>11</v>
      </c>
      <c r="G184" s="90" t="s">
        <v>467</v>
      </c>
      <c r="H184" s="89" t="str">
        <f>J184&amp;"
METROS CÚBICOS"</f>
        <v>50
METROS CÚBICOS</v>
      </c>
      <c r="I184" s="25">
        <f t="shared" si="62"/>
        <v>176</v>
      </c>
      <c r="J184" s="88">
        <v>50</v>
      </c>
      <c r="K184" s="26">
        <v>176</v>
      </c>
      <c r="N184" s="27"/>
      <c r="O184" s="28"/>
      <c r="P184" s="93"/>
      <c r="Q184" s="110"/>
      <c r="S184" s="76"/>
      <c r="T184" s="2" t="str">
        <f t="shared" si="49"/>
        <v>Imprimir</v>
      </c>
      <c r="U184" s="2"/>
      <c r="V184" s="2"/>
      <c r="W184" s="63"/>
      <c r="X184" s="18"/>
      <c r="Y184" s="18"/>
      <c r="Z184" s="18"/>
      <c r="AA184" s="18"/>
      <c r="AB184" s="18"/>
      <c r="AD184" s="22"/>
      <c r="AE184" s="29"/>
      <c r="AF184" s="30"/>
      <c r="AG184" s="29"/>
      <c r="AH184" s="29"/>
      <c r="AI184" s="11"/>
      <c r="AJ184" s="31"/>
      <c r="AK184" s="31"/>
    </row>
    <row r="185" spans="1:37" s="26" customFormat="1" ht="107.25" customHeight="1" x14ac:dyDescent="0.25">
      <c r="A185" s="91">
        <v>172</v>
      </c>
      <c r="B185" s="85">
        <v>110250</v>
      </c>
      <c r="C185" s="21" t="s">
        <v>390</v>
      </c>
      <c r="D185" s="22">
        <v>1099733.23</v>
      </c>
      <c r="E185" s="23" t="s">
        <v>10</v>
      </c>
      <c r="F185" s="23" t="s">
        <v>11</v>
      </c>
      <c r="G185" s="85" t="s">
        <v>11</v>
      </c>
      <c r="H185" s="89" t="str">
        <f>J185&amp;"
METROS CUADRADOS"</f>
        <v>371.76
METROS CUADRADOS</v>
      </c>
      <c r="I185" s="25">
        <f t="shared" si="62"/>
        <v>37</v>
      </c>
      <c r="J185" s="88">
        <v>371.76</v>
      </c>
      <c r="K185" s="26">
        <v>37</v>
      </c>
      <c r="N185" s="27"/>
      <c r="O185" s="28"/>
      <c r="P185" s="93"/>
      <c r="Q185" s="110"/>
      <c r="S185" s="18"/>
      <c r="T185" s="2" t="str">
        <f t="shared" si="49"/>
        <v>Imprimir</v>
      </c>
      <c r="U185" s="2"/>
      <c r="V185" s="2"/>
      <c r="W185" s="63"/>
      <c r="X185" s="18"/>
      <c r="Y185" s="18"/>
      <c r="Z185" s="18"/>
      <c r="AA185" s="18"/>
      <c r="AB185" s="18"/>
      <c r="AD185" s="22"/>
      <c r="AE185" s="29"/>
      <c r="AF185" s="30"/>
      <c r="AG185" s="29"/>
      <c r="AH185" s="29"/>
      <c r="AI185" s="11"/>
      <c r="AJ185" s="31"/>
      <c r="AK185" s="31"/>
    </row>
    <row r="186" spans="1:37" s="26" customFormat="1" ht="73.5" customHeight="1" x14ac:dyDescent="0.25">
      <c r="A186" s="91">
        <v>173</v>
      </c>
      <c r="B186" s="85">
        <v>110316</v>
      </c>
      <c r="C186" s="21" t="s">
        <v>613</v>
      </c>
      <c r="D186" s="22">
        <v>7438.5</v>
      </c>
      <c r="E186" s="23" t="s">
        <v>10</v>
      </c>
      <c r="F186" s="23" t="s">
        <v>11</v>
      </c>
      <c r="G186" s="90" t="s">
        <v>786</v>
      </c>
      <c r="H186" s="92" t="str">
        <f t="shared" ref="H186:H188" si="63">J186&amp;"
 ESTUFA (S)"</f>
        <v>1
 ESTUFA (S)</v>
      </c>
      <c r="I186" s="25">
        <f t="shared" ref="I186:I187" si="64">K186</f>
        <v>4</v>
      </c>
      <c r="J186" s="88">
        <v>1</v>
      </c>
      <c r="K186" s="26">
        <v>4</v>
      </c>
      <c r="N186" s="27"/>
      <c r="O186" s="28"/>
      <c r="P186" s="93"/>
      <c r="Q186" s="98"/>
      <c r="S186" s="18"/>
      <c r="T186" s="2" t="str">
        <f t="shared" si="49"/>
        <v>Imprimir</v>
      </c>
      <c r="U186" s="2"/>
      <c r="V186" s="2"/>
      <c r="W186" s="63"/>
      <c r="X186" s="18"/>
      <c r="Y186" s="18"/>
      <c r="Z186" s="18"/>
      <c r="AA186" s="18"/>
      <c r="AB186" s="18"/>
      <c r="AD186" s="22"/>
      <c r="AE186" s="29"/>
      <c r="AF186" s="30"/>
      <c r="AG186" s="29"/>
      <c r="AH186" s="29"/>
      <c r="AI186" s="11"/>
      <c r="AJ186" s="31"/>
      <c r="AK186" s="31"/>
    </row>
    <row r="187" spans="1:37" s="26" customFormat="1" ht="70.5" customHeight="1" x14ac:dyDescent="0.25">
      <c r="A187" s="91">
        <v>174</v>
      </c>
      <c r="B187" s="85">
        <v>110392</v>
      </c>
      <c r="C187" s="21" t="s">
        <v>614</v>
      </c>
      <c r="D187" s="22">
        <v>7438.5</v>
      </c>
      <c r="E187" s="23" t="s">
        <v>10</v>
      </c>
      <c r="F187" s="23" t="s">
        <v>11</v>
      </c>
      <c r="G187" s="90" t="s">
        <v>454</v>
      </c>
      <c r="H187" s="92" t="str">
        <f t="shared" si="63"/>
        <v>1
 ESTUFA (S)</v>
      </c>
      <c r="I187" s="25">
        <f t="shared" si="64"/>
        <v>2</v>
      </c>
      <c r="J187" s="88">
        <v>1</v>
      </c>
      <c r="K187" s="26">
        <v>2</v>
      </c>
      <c r="N187" s="27"/>
      <c r="O187" s="28"/>
      <c r="P187" s="93"/>
      <c r="Q187" s="98"/>
      <c r="S187" s="18"/>
      <c r="T187" s="2" t="str">
        <f t="shared" si="49"/>
        <v>Imprimir</v>
      </c>
      <c r="U187" s="2"/>
      <c r="V187" s="2"/>
      <c r="W187" s="63"/>
      <c r="X187" s="18"/>
      <c r="Y187" s="18"/>
      <c r="Z187" s="18"/>
      <c r="AA187" s="18"/>
      <c r="AB187" s="18"/>
      <c r="AD187" s="22"/>
      <c r="AE187" s="29"/>
      <c r="AF187" s="30"/>
      <c r="AG187" s="29"/>
      <c r="AH187" s="29"/>
      <c r="AI187" s="11"/>
      <c r="AJ187" s="31"/>
      <c r="AK187" s="31"/>
    </row>
    <row r="188" spans="1:37" s="26" customFormat="1" ht="81" customHeight="1" x14ac:dyDescent="0.25">
      <c r="A188" s="91">
        <v>175</v>
      </c>
      <c r="B188" s="85">
        <v>110447</v>
      </c>
      <c r="C188" s="21" t="s">
        <v>615</v>
      </c>
      <c r="D188" s="22">
        <v>3630</v>
      </c>
      <c r="E188" s="23" t="s">
        <v>10</v>
      </c>
      <c r="F188" s="23" t="s">
        <v>11</v>
      </c>
      <c r="G188" s="85" t="s">
        <v>446</v>
      </c>
      <c r="H188" s="94" t="str">
        <f t="shared" si="63"/>
        <v>1
 ESTUFA (S)</v>
      </c>
      <c r="I188" s="25">
        <f>K188</f>
        <v>2</v>
      </c>
      <c r="J188" s="88">
        <v>1</v>
      </c>
      <c r="K188" s="26">
        <v>2</v>
      </c>
      <c r="N188" s="27"/>
      <c r="O188" s="28"/>
      <c r="P188" s="93"/>
      <c r="Q188" s="97"/>
      <c r="S188" s="18"/>
      <c r="T188" s="2" t="str">
        <f t="shared" si="49"/>
        <v>Imprimir</v>
      </c>
      <c r="U188" s="2"/>
      <c r="V188" s="2"/>
      <c r="W188" s="63"/>
      <c r="X188" s="18"/>
      <c r="Y188" s="18"/>
      <c r="Z188" s="18"/>
      <c r="AA188" s="18"/>
      <c r="AB188" s="18"/>
      <c r="AD188" s="22"/>
      <c r="AE188" s="29"/>
      <c r="AF188" s="30"/>
      <c r="AG188" s="29"/>
      <c r="AH188" s="29"/>
      <c r="AI188" s="11"/>
      <c r="AJ188" s="31"/>
      <c r="AK188" s="31"/>
    </row>
    <row r="189" spans="1:37" s="26" customFormat="1" ht="76.5" customHeight="1" x14ac:dyDescent="0.25">
      <c r="A189" s="91">
        <v>176</v>
      </c>
      <c r="B189" s="85">
        <v>110475</v>
      </c>
      <c r="C189" s="21" t="s">
        <v>616</v>
      </c>
      <c r="D189" s="22">
        <v>22315.5</v>
      </c>
      <c r="E189" s="23" t="s">
        <v>10</v>
      </c>
      <c r="F189" s="23" t="s">
        <v>11</v>
      </c>
      <c r="G189" s="85" t="s">
        <v>457</v>
      </c>
      <c r="H189" s="92" t="str">
        <f t="shared" ref="H189" si="65">J189&amp;"
 ESTUFA (S)"</f>
        <v>3
 ESTUFA (S)</v>
      </c>
      <c r="I189" s="25">
        <f>K189</f>
        <v>13</v>
      </c>
      <c r="J189" s="88">
        <v>3</v>
      </c>
      <c r="K189" s="26">
        <v>13</v>
      </c>
      <c r="N189" s="27"/>
      <c r="O189" s="28"/>
      <c r="P189" s="93"/>
      <c r="Q189" s="98"/>
      <c r="S189" s="18"/>
      <c r="T189" s="2" t="str">
        <f t="shared" si="49"/>
        <v>Imprimir</v>
      </c>
      <c r="U189" s="2"/>
      <c r="V189" s="2"/>
      <c r="W189" s="63"/>
      <c r="X189" s="18"/>
      <c r="Y189" s="18"/>
      <c r="Z189" s="18"/>
      <c r="AA189" s="18"/>
      <c r="AB189" s="18"/>
      <c r="AD189" s="22"/>
      <c r="AE189" s="29"/>
      <c r="AF189" s="30"/>
      <c r="AG189" s="29"/>
      <c r="AH189" s="29"/>
      <c r="AI189" s="11"/>
      <c r="AJ189" s="31"/>
      <c r="AK189" s="31"/>
    </row>
    <row r="190" spans="1:37" s="26" customFormat="1" ht="84" customHeight="1" x14ac:dyDescent="0.25">
      <c r="A190" s="91">
        <v>177</v>
      </c>
      <c r="B190" s="85">
        <v>110552</v>
      </c>
      <c r="C190" s="21" t="s">
        <v>389</v>
      </c>
      <c r="D190" s="22">
        <v>2000000</v>
      </c>
      <c r="E190" s="23" t="s">
        <v>10</v>
      </c>
      <c r="F190" s="23" t="s">
        <v>11</v>
      </c>
      <c r="G190" s="90" t="s">
        <v>421</v>
      </c>
      <c r="H190" s="89" t="str">
        <f>J190&amp;"
METROS CUADRADOS"</f>
        <v>477.06
METROS CUADRADOS</v>
      </c>
      <c r="I190" s="25">
        <f t="shared" ref="I190" si="66">K190</f>
        <v>27</v>
      </c>
      <c r="J190" s="88">
        <v>477.06</v>
      </c>
      <c r="K190" s="26">
        <v>27</v>
      </c>
      <c r="N190" s="27"/>
      <c r="O190" s="28"/>
      <c r="P190" s="93"/>
      <c r="Q190" s="110"/>
      <c r="S190" s="18"/>
      <c r="T190" s="2" t="str">
        <f t="shared" si="49"/>
        <v>Imprimir</v>
      </c>
      <c r="U190" s="2"/>
      <c r="V190" s="2"/>
      <c r="W190" s="63"/>
      <c r="X190" s="18"/>
      <c r="Y190" s="18"/>
      <c r="Z190" s="18"/>
      <c r="AA190" s="18"/>
      <c r="AB190" s="18"/>
      <c r="AD190" s="22"/>
      <c r="AE190" s="29"/>
      <c r="AF190" s="30"/>
      <c r="AG190" s="29"/>
      <c r="AH190" s="29"/>
      <c r="AI190" s="11"/>
      <c r="AJ190" s="31"/>
      <c r="AK190" s="31"/>
    </row>
    <row r="191" spans="1:37" s="26" customFormat="1" ht="58.5" customHeight="1" x14ac:dyDescent="0.25">
      <c r="A191" s="91">
        <v>178</v>
      </c>
      <c r="B191" s="85">
        <v>111084</v>
      </c>
      <c r="C191" s="21" t="s">
        <v>617</v>
      </c>
      <c r="D191" s="22">
        <v>47190</v>
      </c>
      <c r="E191" s="23" t="s">
        <v>10</v>
      </c>
      <c r="F191" s="23" t="s">
        <v>11</v>
      </c>
      <c r="G191" s="90" t="s">
        <v>334</v>
      </c>
      <c r="H191" s="94" t="str">
        <f t="shared" ref="H191" si="67">J191&amp;"
 ESTUFA (S)"</f>
        <v>13
 ESTUFA (S)</v>
      </c>
      <c r="I191" s="25">
        <f>K191</f>
        <v>54</v>
      </c>
      <c r="J191" s="88">
        <v>13</v>
      </c>
      <c r="K191" s="26">
        <v>54</v>
      </c>
      <c r="N191" s="27"/>
      <c r="O191" s="28"/>
      <c r="P191" s="93"/>
      <c r="Q191" s="97"/>
      <c r="S191" s="18"/>
      <c r="T191" s="2" t="str">
        <f t="shared" si="49"/>
        <v>Imprimir</v>
      </c>
      <c r="U191" s="2"/>
      <c r="V191" s="2"/>
      <c r="W191" s="63"/>
      <c r="X191" s="18"/>
      <c r="Y191" s="18"/>
      <c r="Z191" s="18"/>
      <c r="AA191" s="18"/>
      <c r="AB191" s="18"/>
      <c r="AD191" s="22"/>
      <c r="AE191" s="29"/>
      <c r="AF191" s="30"/>
      <c r="AG191" s="29"/>
      <c r="AH191" s="29"/>
      <c r="AI191" s="11"/>
      <c r="AJ191" s="31"/>
      <c r="AK191" s="31"/>
    </row>
    <row r="192" spans="1:37" s="26" customFormat="1" ht="69" customHeight="1" x14ac:dyDescent="0.25">
      <c r="A192" s="91">
        <v>179</v>
      </c>
      <c r="B192" s="85">
        <v>111086</v>
      </c>
      <c r="C192" s="21" t="s">
        <v>376</v>
      </c>
      <c r="D192" s="22">
        <v>2662198.59</v>
      </c>
      <c r="E192" s="23" t="s">
        <v>10</v>
      </c>
      <c r="F192" s="23" t="s">
        <v>11</v>
      </c>
      <c r="G192" s="85" t="s">
        <v>358</v>
      </c>
      <c r="H192" s="89" t="str">
        <f>J192&amp;"
METROS LINEALES"</f>
        <v>1994.36
METROS LINEALES</v>
      </c>
      <c r="I192" s="25">
        <f t="shared" ref="I192" si="68">K192</f>
        <v>189</v>
      </c>
      <c r="J192" s="88">
        <v>1994.36</v>
      </c>
      <c r="K192" s="26">
        <v>189</v>
      </c>
      <c r="N192" s="27"/>
      <c r="O192" s="28"/>
      <c r="P192" s="93"/>
      <c r="Q192" s="107"/>
      <c r="S192" s="18"/>
      <c r="T192" s="2" t="str">
        <f t="shared" si="49"/>
        <v>Imprimir</v>
      </c>
      <c r="U192" s="2"/>
      <c r="V192" s="2"/>
      <c r="W192" s="63"/>
      <c r="X192" s="18"/>
      <c r="Y192" s="18"/>
      <c r="Z192" s="18"/>
      <c r="AA192" s="18"/>
      <c r="AB192" s="18"/>
      <c r="AD192" s="22"/>
      <c r="AE192" s="29"/>
      <c r="AF192" s="30"/>
      <c r="AG192" s="29"/>
      <c r="AH192" s="29"/>
      <c r="AI192" s="11"/>
      <c r="AJ192" s="31"/>
      <c r="AK192" s="31"/>
    </row>
    <row r="193" spans="1:37" s="26" customFormat="1" ht="60" customHeight="1" x14ac:dyDescent="0.25">
      <c r="A193" s="91">
        <v>180</v>
      </c>
      <c r="B193" s="85">
        <v>111113</v>
      </c>
      <c r="C193" s="21" t="s">
        <v>618</v>
      </c>
      <c r="D193" s="22">
        <v>47190</v>
      </c>
      <c r="E193" s="23" t="s">
        <v>10</v>
      </c>
      <c r="F193" s="23" t="s">
        <v>11</v>
      </c>
      <c r="G193" s="90" t="s">
        <v>344</v>
      </c>
      <c r="H193" s="94" t="str">
        <f t="shared" ref="H193" si="69">J193&amp;"
 ESTUFA (S)"</f>
        <v>13
 ESTUFA (S)</v>
      </c>
      <c r="I193" s="25">
        <f>K193</f>
        <v>55</v>
      </c>
      <c r="J193" s="88">
        <v>13</v>
      </c>
      <c r="K193" s="26">
        <v>55</v>
      </c>
      <c r="N193" s="27"/>
      <c r="O193" s="28"/>
      <c r="P193" s="93"/>
      <c r="Q193" s="97"/>
      <c r="S193" s="18"/>
      <c r="T193" s="2" t="str">
        <f t="shared" si="49"/>
        <v>Imprimir</v>
      </c>
      <c r="U193" s="2"/>
      <c r="V193" s="2"/>
      <c r="W193" s="63"/>
      <c r="X193" s="18"/>
      <c r="Y193" s="18"/>
      <c r="Z193" s="18"/>
      <c r="AA193" s="18"/>
      <c r="AB193" s="18"/>
      <c r="AD193" s="22"/>
      <c r="AE193" s="29"/>
      <c r="AF193" s="30"/>
      <c r="AG193" s="29"/>
      <c r="AH193" s="29"/>
      <c r="AI193" s="11"/>
      <c r="AJ193" s="31"/>
      <c r="AK193" s="31"/>
    </row>
    <row r="194" spans="1:37" s="26" customFormat="1" ht="61.5" customHeight="1" x14ac:dyDescent="0.25">
      <c r="A194" s="91">
        <v>181</v>
      </c>
      <c r="B194" s="85">
        <v>111217</v>
      </c>
      <c r="C194" s="21" t="s">
        <v>619</v>
      </c>
      <c r="D194" s="22">
        <v>22315.5</v>
      </c>
      <c r="E194" s="23" t="s">
        <v>10</v>
      </c>
      <c r="F194" s="23" t="s">
        <v>11</v>
      </c>
      <c r="G194" s="85" t="s">
        <v>794</v>
      </c>
      <c r="H194" s="92" t="str">
        <f t="shared" ref="H194:H198" si="70">J194&amp;"
 ESTUFA (S)"</f>
        <v>3
 ESTUFA (S)</v>
      </c>
      <c r="I194" s="25">
        <f>K194</f>
        <v>10</v>
      </c>
      <c r="J194" s="88">
        <v>3</v>
      </c>
      <c r="K194" s="26">
        <v>10</v>
      </c>
      <c r="N194" s="27"/>
      <c r="O194" s="28"/>
      <c r="P194" s="93"/>
      <c r="Q194" s="98"/>
      <c r="S194" s="18"/>
      <c r="T194" s="2" t="str">
        <f t="shared" si="49"/>
        <v>Imprimir</v>
      </c>
      <c r="U194" s="2"/>
      <c r="V194" s="2"/>
      <c r="W194" s="63"/>
      <c r="X194" s="18"/>
      <c r="Y194" s="18"/>
      <c r="Z194" s="18"/>
      <c r="AA194" s="18"/>
      <c r="AB194" s="18"/>
      <c r="AD194" s="22"/>
      <c r="AE194" s="29"/>
      <c r="AF194" s="30"/>
      <c r="AG194" s="29"/>
      <c r="AH194" s="29"/>
      <c r="AI194" s="11"/>
      <c r="AJ194" s="31"/>
      <c r="AK194" s="31"/>
    </row>
    <row r="195" spans="1:37" s="26" customFormat="1" ht="30" x14ac:dyDescent="0.25">
      <c r="A195" s="91">
        <v>182</v>
      </c>
      <c r="B195" s="85">
        <v>111266</v>
      </c>
      <c r="C195" s="21" t="s">
        <v>620</v>
      </c>
      <c r="D195" s="22">
        <v>3630</v>
      </c>
      <c r="E195" s="23" t="s">
        <v>10</v>
      </c>
      <c r="F195" s="23" t="s">
        <v>11</v>
      </c>
      <c r="G195" s="90" t="s">
        <v>447</v>
      </c>
      <c r="H195" s="94" t="str">
        <f t="shared" si="70"/>
        <v>1
 ESTUFA (S)</v>
      </c>
      <c r="I195" s="25">
        <f t="shared" ref="I195:I198" si="71">K195</f>
        <v>3</v>
      </c>
      <c r="J195" s="88">
        <v>1</v>
      </c>
      <c r="K195" s="26">
        <v>3</v>
      </c>
      <c r="N195" s="27"/>
      <c r="O195" s="28"/>
      <c r="P195" s="93"/>
      <c r="Q195" s="97"/>
      <c r="S195" s="18"/>
      <c r="T195" s="2" t="str">
        <f t="shared" si="49"/>
        <v>Imprimir</v>
      </c>
      <c r="U195" s="2"/>
      <c r="V195" s="2"/>
      <c r="W195" s="63"/>
      <c r="X195" s="18"/>
      <c r="Y195" s="18"/>
      <c r="Z195" s="18"/>
      <c r="AA195" s="18"/>
      <c r="AB195" s="18"/>
      <c r="AD195" s="22"/>
      <c r="AE195" s="29"/>
      <c r="AF195" s="30"/>
      <c r="AG195" s="29"/>
      <c r="AH195" s="29"/>
      <c r="AI195" s="11"/>
      <c r="AJ195" s="31"/>
      <c r="AK195" s="31"/>
    </row>
    <row r="196" spans="1:37" s="26" customFormat="1" ht="66" customHeight="1" x14ac:dyDescent="0.25">
      <c r="A196" s="91">
        <v>183</v>
      </c>
      <c r="B196" s="85">
        <v>111307</v>
      </c>
      <c r="C196" s="21" t="s">
        <v>621</v>
      </c>
      <c r="D196" s="22">
        <v>43560</v>
      </c>
      <c r="E196" s="23" t="s">
        <v>10</v>
      </c>
      <c r="F196" s="23" t="s">
        <v>11</v>
      </c>
      <c r="G196" s="90" t="s">
        <v>422</v>
      </c>
      <c r="H196" s="94" t="str">
        <f t="shared" si="70"/>
        <v>12
 ESTUFA (S)</v>
      </c>
      <c r="I196" s="25">
        <f t="shared" si="71"/>
        <v>68</v>
      </c>
      <c r="J196" s="88">
        <v>12</v>
      </c>
      <c r="K196" s="26">
        <v>68</v>
      </c>
      <c r="N196" s="27"/>
      <c r="O196" s="28"/>
      <c r="P196" s="93"/>
      <c r="Q196" s="97"/>
      <c r="S196" s="18"/>
      <c r="T196" s="2" t="str">
        <f t="shared" si="49"/>
        <v>Imprimir</v>
      </c>
      <c r="U196" s="2"/>
      <c r="V196" s="2"/>
      <c r="W196" s="63"/>
      <c r="X196" s="18"/>
      <c r="Y196" s="18"/>
      <c r="Z196" s="18"/>
      <c r="AA196" s="18"/>
      <c r="AB196" s="18"/>
      <c r="AD196" s="22"/>
      <c r="AE196" s="29"/>
      <c r="AF196" s="30"/>
      <c r="AG196" s="29"/>
      <c r="AH196" s="29"/>
      <c r="AI196" s="11"/>
      <c r="AJ196" s="31"/>
      <c r="AK196" s="31"/>
    </row>
    <row r="197" spans="1:37" s="26" customFormat="1" ht="45" x14ac:dyDescent="0.25">
      <c r="A197" s="91">
        <v>184</v>
      </c>
      <c r="B197" s="85">
        <v>111342</v>
      </c>
      <c r="C197" s="21" t="s">
        <v>622</v>
      </c>
      <c r="D197" s="22">
        <v>3630</v>
      </c>
      <c r="E197" s="23" t="s">
        <v>10</v>
      </c>
      <c r="F197" s="23" t="s">
        <v>11</v>
      </c>
      <c r="G197" s="90" t="s">
        <v>37</v>
      </c>
      <c r="H197" s="94" t="str">
        <f t="shared" si="70"/>
        <v>1
 ESTUFA (S)</v>
      </c>
      <c r="I197" s="25">
        <f t="shared" si="71"/>
        <v>1</v>
      </c>
      <c r="J197" s="88">
        <v>1</v>
      </c>
      <c r="K197" s="26">
        <v>1</v>
      </c>
      <c r="N197" s="27"/>
      <c r="O197" s="28"/>
      <c r="P197" s="93"/>
      <c r="Q197" s="97"/>
      <c r="S197" s="76"/>
      <c r="T197" s="2" t="str">
        <f t="shared" si="49"/>
        <v>Imprimir</v>
      </c>
      <c r="U197" s="2"/>
      <c r="V197" s="2"/>
      <c r="W197" s="63"/>
      <c r="X197" s="18"/>
      <c r="Y197" s="18"/>
      <c r="Z197" s="18"/>
      <c r="AA197" s="18"/>
      <c r="AB197" s="18"/>
      <c r="AD197" s="22"/>
      <c r="AE197" s="29"/>
      <c r="AF197" s="30"/>
      <c r="AG197" s="29"/>
      <c r="AH197" s="29"/>
      <c r="AI197" s="11"/>
      <c r="AJ197" s="31"/>
      <c r="AK197" s="31"/>
    </row>
    <row r="198" spans="1:37" s="26" customFormat="1" ht="62.25" customHeight="1" x14ac:dyDescent="0.25">
      <c r="A198" s="91">
        <v>185</v>
      </c>
      <c r="B198" s="85">
        <v>111359</v>
      </c>
      <c r="C198" s="21" t="s">
        <v>623</v>
      </c>
      <c r="D198" s="22">
        <v>10890</v>
      </c>
      <c r="E198" s="23" t="s">
        <v>10</v>
      </c>
      <c r="F198" s="23" t="s">
        <v>11</v>
      </c>
      <c r="G198" s="65" t="s">
        <v>432</v>
      </c>
      <c r="H198" s="94" t="str">
        <f t="shared" si="70"/>
        <v>3
 ESTUFA (S)</v>
      </c>
      <c r="I198" s="25">
        <f t="shared" si="71"/>
        <v>13</v>
      </c>
      <c r="J198" s="88">
        <v>3</v>
      </c>
      <c r="K198" s="26">
        <v>13</v>
      </c>
      <c r="N198" s="27"/>
      <c r="O198" s="28"/>
      <c r="P198" s="93"/>
      <c r="Q198" s="97"/>
      <c r="S198" s="76"/>
      <c r="T198" s="2" t="str">
        <f t="shared" si="49"/>
        <v>Imprimir</v>
      </c>
      <c r="U198" s="2"/>
      <c r="V198" s="2"/>
      <c r="W198" s="63"/>
      <c r="X198" s="18"/>
      <c r="Y198" s="18"/>
      <c r="Z198" s="18"/>
      <c r="AA198" s="18"/>
      <c r="AB198" s="18"/>
      <c r="AD198" s="22"/>
      <c r="AE198" s="29"/>
      <c r="AF198" s="30"/>
      <c r="AG198" s="29"/>
      <c r="AH198" s="29"/>
      <c r="AI198" s="11"/>
      <c r="AJ198" s="31"/>
      <c r="AK198" s="31"/>
    </row>
    <row r="199" spans="1:37" s="26" customFormat="1" ht="66" customHeight="1" x14ac:dyDescent="0.25">
      <c r="A199" s="91">
        <v>186</v>
      </c>
      <c r="B199" s="85">
        <v>111414</v>
      </c>
      <c r="C199" s="21" t="s">
        <v>624</v>
      </c>
      <c r="D199" s="22">
        <v>7438.5</v>
      </c>
      <c r="E199" s="23" t="s">
        <v>10</v>
      </c>
      <c r="F199" s="23" t="s">
        <v>11</v>
      </c>
      <c r="G199" s="90" t="s">
        <v>319</v>
      </c>
      <c r="H199" s="92" t="str">
        <f t="shared" ref="H199:H201" si="72">J199&amp;"
 ESTUFA (S)"</f>
        <v>1
 ESTUFA (S)</v>
      </c>
      <c r="I199" s="25">
        <f>K199</f>
        <v>6</v>
      </c>
      <c r="J199" s="88">
        <v>1</v>
      </c>
      <c r="K199" s="26">
        <v>6</v>
      </c>
      <c r="N199" s="27"/>
      <c r="O199" s="28"/>
      <c r="P199" s="93"/>
      <c r="Q199" s="98"/>
      <c r="S199" s="76"/>
      <c r="T199" s="2" t="str">
        <f t="shared" si="49"/>
        <v>Imprimir</v>
      </c>
      <c r="U199" s="2"/>
      <c r="V199" s="2"/>
      <c r="W199" s="63"/>
      <c r="X199" s="18"/>
      <c r="Y199" s="18"/>
      <c r="Z199" s="18"/>
      <c r="AA199" s="18"/>
      <c r="AB199" s="18"/>
      <c r="AD199" s="22"/>
      <c r="AE199" s="29"/>
      <c r="AF199" s="30"/>
      <c r="AG199" s="29"/>
      <c r="AH199" s="29"/>
      <c r="AI199" s="11"/>
      <c r="AJ199" s="31"/>
      <c r="AK199" s="31"/>
    </row>
    <row r="200" spans="1:37" s="26" customFormat="1" ht="98.25" customHeight="1" x14ac:dyDescent="0.25">
      <c r="A200" s="91">
        <v>187</v>
      </c>
      <c r="B200" s="85">
        <v>111437</v>
      </c>
      <c r="C200" s="21" t="s">
        <v>625</v>
      </c>
      <c r="D200" s="22">
        <v>14520</v>
      </c>
      <c r="E200" s="23" t="s">
        <v>10</v>
      </c>
      <c r="F200" s="23" t="s">
        <v>11</v>
      </c>
      <c r="G200" s="65" t="s">
        <v>448</v>
      </c>
      <c r="H200" s="94" t="str">
        <f t="shared" si="72"/>
        <v>4
 ESTUFA (S)</v>
      </c>
      <c r="I200" s="25">
        <f t="shared" ref="I200:I201" si="73">K200</f>
        <v>16</v>
      </c>
      <c r="J200" s="88">
        <v>4</v>
      </c>
      <c r="K200" s="26">
        <v>16</v>
      </c>
      <c r="N200" s="27"/>
      <c r="O200" s="28"/>
      <c r="P200" s="93"/>
      <c r="Q200" s="97"/>
      <c r="S200" s="76"/>
      <c r="T200" s="2" t="str">
        <f t="shared" si="49"/>
        <v>Imprimir</v>
      </c>
      <c r="U200" s="2"/>
      <c r="V200" s="2"/>
      <c r="W200" s="63"/>
      <c r="X200" s="18"/>
      <c r="Y200" s="18"/>
      <c r="Z200" s="18"/>
      <c r="AA200" s="18"/>
      <c r="AB200" s="18"/>
      <c r="AD200" s="22"/>
      <c r="AE200" s="29"/>
      <c r="AF200" s="30"/>
      <c r="AG200" s="29"/>
      <c r="AH200" s="29"/>
      <c r="AI200" s="11"/>
      <c r="AJ200" s="31"/>
      <c r="AK200" s="31"/>
    </row>
    <row r="201" spans="1:37" s="26" customFormat="1" ht="66" customHeight="1" x14ac:dyDescent="0.25">
      <c r="A201" s="91">
        <v>188</v>
      </c>
      <c r="B201" s="85">
        <v>111447</v>
      </c>
      <c r="C201" s="21" t="s">
        <v>626</v>
      </c>
      <c r="D201" s="22">
        <v>3630</v>
      </c>
      <c r="E201" s="23" t="s">
        <v>10</v>
      </c>
      <c r="F201" s="23" t="s">
        <v>11</v>
      </c>
      <c r="G201" s="90" t="s">
        <v>447</v>
      </c>
      <c r="H201" s="94" t="str">
        <f t="shared" si="72"/>
        <v>1
 ESTUFA (S)</v>
      </c>
      <c r="I201" s="25">
        <f t="shared" si="73"/>
        <v>2</v>
      </c>
      <c r="J201" s="88">
        <v>1</v>
      </c>
      <c r="K201" s="26">
        <v>2</v>
      </c>
      <c r="N201" s="27"/>
      <c r="O201" s="28"/>
      <c r="P201" s="93"/>
      <c r="Q201" s="97"/>
      <c r="S201" s="76"/>
      <c r="T201" s="2" t="str">
        <f t="shared" si="49"/>
        <v>Imprimir</v>
      </c>
      <c r="U201" s="2"/>
      <c r="V201" s="2"/>
      <c r="W201" s="63"/>
      <c r="X201" s="18"/>
      <c r="Y201" s="18"/>
      <c r="Z201" s="18"/>
      <c r="AA201" s="18"/>
      <c r="AB201" s="18"/>
      <c r="AD201" s="22"/>
      <c r="AE201" s="29"/>
      <c r="AF201" s="30"/>
      <c r="AG201" s="29"/>
      <c r="AH201" s="29"/>
      <c r="AI201" s="11"/>
      <c r="AJ201" s="31"/>
      <c r="AK201" s="31"/>
    </row>
    <row r="202" spans="1:37" s="26" customFormat="1" ht="58.5" customHeight="1" x14ac:dyDescent="0.25">
      <c r="A202" s="91">
        <v>189</v>
      </c>
      <c r="B202" s="85">
        <v>111505</v>
      </c>
      <c r="C202" s="21" t="s">
        <v>627</v>
      </c>
      <c r="D202" s="22">
        <v>7438.5</v>
      </c>
      <c r="E202" s="23" t="s">
        <v>10</v>
      </c>
      <c r="F202" s="23" t="s">
        <v>11</v>
      </c>
      <c r="G202" s="90" t="s">
        <v>43</v>
      </c>
      <c r="H202" s="92" t="str">
        <f t="shared" ref="H202:H204" si="74">J202&amp;"
 ESTUFA (S)"</f>
        <v>1
 ESTUFA (S)</v>
      </c>
      <c r="I202" s="25">
        <f>K202</f>
        <v>4</v>
      </c>
      <c r="J202" s="88">
        <v>1</v>
      </c>
      <c r="K202" s="26">
        <v>4</v>
      </c>
      <c r="N202" s="27"/>
      <c r="O202" s="28"/>
      <c r="P202" s="93"/>
      <c r="Q202" s="98"/>
      <c r="S202" s="76"/>
      <c r="T202" s="2" t="str">
        <f t="shared" si="49"/>
        <v>Imprimir</v>
      </c>
      <c r="U202" s="2"/>
      <c r="V202" s="2"/>
      <c r="W202" s="63"/>
      <c r="X202" s="18"/>
      <c r="Y202" s="18"/>
      <c r="Z202" s="18"/>
      <c r="AA202" s="18"/>
      <c r="AB202" s="18"/>
      <c r="AD202" s="22"/>
      <c r="AE202" s="29"/>
      <c r="AF202" s="30"/>
      <c r="AG202" s="29"/>
      <c r="AH202" s="29"/>
      <c r="AI202" s="11"/>
      <c r="AJ202" s="31"/>
      <c r="AK202" s="31"/>
    </row>
    <row r="203" spans="1:37" s="26" customFormat="1" ht="68.25" customHeight="1" x14ac:dyDescent="0.25">
      <c r="A203" s="91">
        <v>190</v>
      </c>
      <c r="B203" s="85">
        <v>111511</v>
      </c>
      <c r="C203" s="21" t="s">
        <v>628</v>
      </c>
      <c r="D203" s="22">
        <v>3630</v>
      </c>
      <c r="E203" s="23" t="s">
        <v>10</v>
      </c>
      <c r="F203" s="23" t="s">
        <v>11</v>
      </c>
      <c r="G203" s="90" t="s">
        <v>331</v>
      </c>
      <c r="H203" s="94" t="str">
        <f t="shared" si="74"/>
        <v>1
 ESTUFA (S)</v>
      </c>
      <c r="I203" s="25">
        <f t="shared" ref="I203:I204" si="75">K203</f>
        <v>5</v>
      </c>
      <c r="J203" s="88">
        <v>1</v>
      </c>
      <c r="K203" s="26">
        <v>5</v>
      </c>
      <c r="N203" s="27"/>
      <c r="O203" s="28"/>
      <c r="P203" s="93"/>
      <c r="Q203" s="97"/>
      <c r="S203" s="76"/>
      <c r="T203" s="2" t="str">
        <f t="shared" si="49"/>
        <v>Imprimir</v>
      </c>
      <c r="U203" s="2"/>
      <c r="V203" s="2"/>
      <c r="W203" s="63"/>
      <c r="X203" s="18"/>
      <c r="Y203" s="18"/>
      <c r="Z203" s="18"/>
      <c r="AA203" s="18"/>
      <c r="AB203" s="18"/>
      <c r="AD203" s="22"/>
      <c r="AE203" s="29"/>
      <c r="AF203" s="30"/>
      <c r="AG203" s="29"/>
      <c r="AH203" s="29"/>
      <c r="AI203" s="11"/>
      <c r="AJ203" s="31"/>
      <c r="AK203" s="31"/>
    </row>
    <row r="204" spans="1:37" s="26" customFormat="1" ht="66.75" customHeight="1" x14ac:dyDescent="0.25">
      <c r="A204" s="91">
        <v>191</v>
      </c>
      <c r="B204" s="85">
        <v>111516</v>
      </c>
      <c r="C204" s="21" t="s">
        <v>629</v>
      </c>
      <c r="D204" s="22">
        <v>3630</v>
      </c>
      <c r="E204" s="23" t="s">
        <v>10</v>
      </c>
      <c r="F204" s="23" t="s">
        <v>11</v>
      </c>
      <c r="G204" s="90" t="s">
        <v>327</v>
      </c>
      <c r="H204" s="94" t="str">
        <f t="shared" si="74"/>
        <v>1
 ESTUFA (S)</v>
      </c>
      <c r="I204" s="25">
        <f t="shared" si="75"/>
        <v>2</v>
      </c>
      <c r="J204" s="88">
        <v>1</v>
      </c>
      <c r="K204" s="26">
        <v>2</v>
      </c>
      <c r="N204" s="27"/>
      <c r="O204" s="28"/>
      <c r="P204" s="93"/>
      <c r="Q204" s="97"/>
      <c r="S204" s="76"/>
      <c r="T204" s="2" t="str">
        <f t="shared" si="49"/>
        <v>Imprimir</v>
      </c>
      <c r="U204" s="2"/>
      <c r="V204" s="2"/>
      <c r="W204" s="63"/>
      <c r="X204" s="18"/>
      <c r="Y204" s="18"/>
      <c r="Z204" s="18"/>
      <c r="AA204" s="18"/>
      <c r="AB204" s="18"/>
      <c r="AD204" s="22"/>
      <c r="AE204" s="29"/>
      <c r="AF204" s="30"/>
      <c r="AG204" s="29"/>
      <c r="AH204" s="29"/>
      <c r="AI204" s="11"/>
      <c r="AJ204" s="31"/>
      <c r="AK204" s="31"/>
    </row>
    <row r="205" spans="1:37" s="26" customFormat="1" ht="66.75" customHeight="1" x14ac:dyDescent="0.25">
      <c r="A205" s="91">
        <v>192</v>
      </c>
      <c r="B205" s="85">
        <v>111555</v>
      </c>
      <c r="C205" s="21" t="s">
        <v>630</v>
      </c>
      <c r="D205" s="22">
        <v>7438.5</v>
      </c>
      <c r="E205" s="23" t="s">
        <v>10</v>
      </c>
      <c r="F205" s="23" t="s">
        <v>11</v>
      </c>
      <c r="G205" s="90" t="s">
        <v>781</v>
      </c>
      <c r="H205" s="92" t="str">
        <f t="shared" ref="H205:H206" si="76">J205&amp;"
 ESTUFA (S)"</f>
        <v>1
 ESTUFA (S)</v>
      </c>
      <c r="I205" s="25">
        <f>K205</f>
        <v>2</v>
      </c>
      <c r="J205" s="88">
        <v>1</v>
      </c>
      <c r="K205" s="26">
        <v>2</v>
      </c>
      <c r="N205" s="27"/>
      <c r="O205" s="28"/>
      <c r="P205" s="93"/>
      <c r="Q205" s="98"/>
      <c r="S205" s="76"/>
      <c r="T205" s="2" t="str">
        <f t="shared" si="49"/>
        <v>Imprimir</v>
      </c>
      <c r="U205" s="2"/>
      <c r="V205" s="2"/>
      <c r="W205" s="63"/>
      <c r="X205" s="18"/>
      <c r="Y205" s="18"/>
      <c r="Z205" s="18"/>
      <c r="AA205" s="18"/>
      <c r="AB205" s="18"/>
      <c r="AD205" s="22"/>
      <c r="AE205" s="29"/>
      <c r="AF205" s="30"/>
      <c r="AG205" s="29"/>
      <c r="AH205" s="29"/>
      <c r="AI205" s="11"/>
      <c r="AJ205" s="31"/>
      <c r="AK205" s="31"/>
    </row>
    <row r="206" spans="1:37" s="26" customFormat="1" ht="66.75" customHeight="1" x14ac:dyDescent="0.25">
      <c r="A206" s="91">
        <v>193</v>
      </c>
      <c r="B206" s="85">
        <v>111563</v>
      </c>
      <c r="C206" s="21" t="s">
        <v>631</v>
      </c>
      <c r="D206" s="22">
        <v>3630</v>
      </c>
      <c r="E206" s="23" t="s">
        <v>10</v>
      </c>
      <c r="F206" s="23" t="s">
        <v>11</v>
      </c>
      <c r="G206" s="90" t="s">
        <v>348</v>
      </c>
      <c r="H206" s="94" t="str">
        <f t="shared" si="76"/>
        <v>1
 ESTUFA (S)</v>
      </c>
      <c r="I206" s="25">
        <f>K206</f>
        <v>5</v>
      </c>
      <c r="J206" s="88">
        <v>1</v>
      </c>
      <c r="K206" s="26">
        <v>5</v>
      </c>
      <c r="N206" s="27"/>
      <c r="O206" s="28"/>
      <c r="P206" s="93"/>
      <c r="Q206" s="97"/>
      <c r="S206" s="76"/>
      <c r="T206" s="2" t="str">
        <f t="shared" ref="T206:T269" si="77">IF(C206&lt;&gt;0,"Imprimir","")</f>
        <v>Imprimir</v>
      </c>
      <c r="U206" s="2"/>
      <c r="V206" s="2"/>
      <c r="W206" s="63"/>
      <c r="X206" s="18"/>
      <c r="Y206" s="18"/>
      <c r="Z206" s="18"/>
      <c r="AA206" s="18"/>
      <c r="AB206" s="18"/>
      <c r="AD206" s="22"/>
      <c r="AE206" s="29"/>
      <c r="AF206" s="30"/>
      <c r="AG206" s="29"/>
      <c r="AH206" s="29"/>
      <c r="AI206" s="11"/>
      <c r="AJ206" s="31"/>
      <c r="AK206" s="31"/>
    </row>
    <row r="207" spans="1:37" s="26" customFormat="1" ht="66.75" customHeight="1" x14ac:dyDescent="0.25">
      <c r="A207" s="91">
        <v>194</v>
      </c>
      <c r="B207" s="85">
        <v>111577</v>
      </c>
      <c r="C207" s="21" t="s">
        <v>632</v>
      </c>
      <c r="D207" s="22">
        <v>7438.5</v>
      </c>
      <c r="E207" s="23" t="s">
        <v>10</v>
      </c>
      <c r="F207" s="23" t="s">
        <v>11</v>
      </c>
      <c r="G207" s="65" t="s">
        <v>795</v>
      </c>
      <c r="H207" s="92" t="str">
        <f t="shared" ref="H207:H209" si="78">J207&amp;"
 ESTUFA (S)"</f>
        <v>1
 ESTUFA (S)</v>
      </c>
      <c r="I207" s="25">
        <f>K207</f>
        <v>4</v>
      </c>
      <c r="J207" s="88">
        <v>1</v>
      </c>
      <c r="K207" s="26">
        <v>4</v>
      </c>
      <c r="N207" s="27"/>
      <c r="O207" s="28"/>
      <c r="P207" s="93"/>
      <c r="Q207" s="98"/>
      <c r="S207" s="76"/>
      <c r="T207" s="2" t="str">
        <f t="shared" si="77"/>
        <v>Imprimir</v>
      </c>
      <c r="U207" s="2"/>
      <c r="V207" s="2"/>
      <c r="W207" s="63"/>
      <c r="X207" s="18"/>
      <c r="Y207" s="18"/>
      <c r="Z207" s="18"/>
      <c r="AA207" s="18"/>
      <c r="AB207" s="18"/>
      <c r="AD207" s="22"/>
      <c r="AE207" s="29"/>
      <c r="AF207" s="30"/>
      <c r="AG207" s="29"/>
      <c r="AH207" s="29"/>
      <c r="AI207" s="11"/>
      <c r="AJ207" s="31"/>
      <c r="AK207" s="31"/>
    </row>
    <row r="208" spans="1:37" s="26" customFormat="1" ht="66.75" customHeight="1" x14ac:dyDescent="0.25">
      <c r="A208" s="91">
        <v>195</v>
      </c>
      <c r="B208" s="85">
        <v>111586</v>
      </c>
      <c r="C208" s="21" t="s">
        <v>633</v>
      </c>
      <c r="D208" s="22">
        <v>3630</v>
      </c>
      <c r="E208" s="23" t="s">
        <v>10</v>
      </c>
      <c r="F208" s="23" t="s">
        <v>11</v>
      </c>
      <c r="G208" s="90" t="s">
        <v>348</v>
      </c>
      <c r="H208" s="94" t="str">
        <f t="shared" si="78"/>
        <v>1
 ESTUFA (S)</v>
      </c>
      <c r="I208" s="25">
        <f t="shared" ref="I208:I209" si="79">K208</f>
        <v>3</v>
      </c>
      <c r="J208" s="88">
        <v>1</v>
      </c>
      <c r="K208" s="26">
        <v>3</v>
      </c>
      <c r="N208" s="27"/>
      <c r="O208" s="28"/>
      <c r="P208" s="93"/>
      <c r="Q208" s="97"/>
      <c r="S208" s="76"/>
      <c r="T208" s="2" t="str">
        <f t="shared" si="77"/>
        <v>Imprimir</v>
      </c>
      <c r="U208" s="2"/>
      <c r="V208" s="2"/>
      <c r="W208" s="63"/>
      <c r="X208" s="18"/>
      <c r="Y208" s="18"/>
      <c r="Z208" s="18"/>
      <c r="AA208" s="18"/>
      <c r="AB208" s="18"/>
      <c r="AD208" s="22"/>
      <c r="AE208" s="29"/>
      <c r="AF208" s="30"/>
      <c r="AG208" s="29"/>
      <c r="AH208" s="29"/>
      <c r="AI208" s="11"/>
      <c r="AJ208" s="31"/>
      <c r="AK208" s="31"/>
    </row>
    <row r="209" spans="1:37" s="26" customFormat="1" ht="66.75" customHeight="1" x14ac:dyDescent="0.25">
      <c r="A209" s="91">
        <v>196</v>
      </c>
      <c r="B209" s="85">
        <v>111603</v>
      </c>
      <c r="C209" s="21" t="s">
        <v>634</v>
      </c>
      <c r="D209" s="22">
        <v>3630</v>
      </c>
      <c r="E209" s="23" t="s">
        <v>10</v>
      </c>
      <c r="F209" s="23" t="s">
        <v>11</v>
      </c>
      <c r="G209" s="65" t="s">
        <v>453</v>
      </c>
      <c r="H209" s="94" t="str">
        <f t="shared" si="78"/>
        <v>1
 ESTUFA (S)</v>
      </c>
      <c r="I209" s="25">
        <f t="shared" si="79"/>
        <v>3</v>
      </c>
      <c r="J209" s="88">
        <v>1</v>
      </c>
      <c r="K209" s="26">
        <v>3</v>
      </c>
      <c r="N209" s="27"/>
      <c r="O209" s="28"/>
      <c r="P209" s="93"/>
      <c r="Q209" s="97"/>
      <c r="S209" s="76"/>
      <c r="T209" s="2" t="str">
        <f t="shared" si="77"/>
        <v>Imprimir</v>
      </c>
      <c r="U209" s="2"/>
      <c r="V209" s="2"/>
      <c r="W209" s="63"/>
      <c r="X209" s="18"/>
      <c r="Y209" s="18"/>
      <c r="Z209" s="18"/>
      <c r="AA209" s="18"/>
      <c r="AB209" s="18"/>
      <c r="AD209" s="22"/>
      <c r="AE209" s="29"/>
      <c r="AF209" s="30"/>
      <c r="AG209" s="29"/>
      <c r="AH209" s="29"/>
      <c r="AI209" s="11"/>
      <c r="AJ209" s="31"/>
      <c r="AK209" s="31"/>
    </row>
    <row r="210" spans="1:37" s="26" customFormat="1" ht="57.75" customHeight="1" x14ac:dyDescent="0.25">
      <c r="A210" s="91">
        <v>197</v>
      </c>
      <c r="B210" s="85">
        <v>111684</v>
      </c>
      <c r="C210" s="21" t="s">
        <v>635</v>
      </c>
      <c r="D210" s="22">
        <v>7438.5</v>
      </c>
      <c r="E210" s="23" t="s">
        <v>10</v>
      </c>
      <c r="F210" s="23" t="s">
        <v>11</v>
      </c>
      <c r="G210" s="90" t="s">
        <v>358</v>
      </c>
      <c r="H210" s="92" t="str">
        <f t="shared" ref="H210:H212" si="80">J210&amp;"
 ESTUFA (S)"</f>
        <v>1
 ESTUFA (S)</v>
      </c>
      <c r="I210" s="25">
        <f t="shared" ref="I210:I211" si="81">K210</f>
        <v>2</v>
      </c>
      <c r="J210" s="88">
        <v>1</v>
      </c>
      <c r="K210" s="26">
        <v>2</v>
      </c>
      <c r="N210" s="27"/>
      <c r="O210" s="28"/>
      <c r="P210" s="93"/>
      <c r="Q210" s="98"/>
      <c r="S210" s="76"/>
      <c r="T210" s="2" t="str">
        <f t="shared" si="77"/>
        <v>Imprimir</v>
      </c>
      <c r="U210" s="2"/>
      <c r="V210" s="2"/>
      <c r="W210" s="63"/>
      <c r="X210" s="18"/>
      <c r="Y210" s="18"/>
      <c r="Z210" s="18"/>
      <c r="AA210" s="18"/>
      <c r="AB210" s="18"/>
      <c r="AD210" s="22"/>
      <c r="AE210" s="29"/>
      <c r="AF210" s="30"/>
      <c r="AG210" s="29"/>
      <c r="AH210" s="29"/>
      <c r="AI210" s="11"/>
      <c r="AJ210" s="31"/>
      <c r="AK210" s="31"/>
    </row>
    <row r="211" spans="1:37" s="26" customFormat="1" ht="57.75" customHeight="1" x14ac:dyDescent="0.25">
      <c r="A211" s="91">
        <v>198</v>
      </c>
      <c r="B211" s="85">
        <v>111726</v>
      </c>
      <c r="C211" s="21" t="s">
        <v>636</v>
      </c>
      <c r="D211" s="22">
        <v>7438.5</v>
      </c>
      <c r="E211" s="23" t="s">
        <v>10</v>
      </c>
      <c r="F211" s="23" t="s">
        <v>11</v>
      </c>
      <c r="G211" s="90" t="s">
        <v>324</v>
      </c>
      <c r="H211" s="92" t="str">
        <f t="shared" si="80"/>
        <v>1
 ESTUFA (S)</v>
      </c>
      <c r="I211" s="25">
        <f t="shared" si="81"/>
        <v>1</v>
      </c>
      <c r="J211" s="88">
        <v>1</v>
      </c>
      <c r="K211" s="26">
        <v>1</v>
      </c>
      <c r="N211" s="27"/>
      <c r="O211" s="28"/>
      <c r="P211" s="93"/>
      <c r="Q211" s="98"/>
      <c r="S211" s="76"/>
      <c r="T211" s="2" t="str">
        <f t="shared" si="77"/>
        <v>Imprimir</v>
      </c>
      <c r="U211" s="2"/>
      <c r="V211" s="2"/>
      <c r="W211" s="63"/>
      <c r="X211" s="18"/>
      <c r="Y211" s="18"/>
      <c r="Z211" s="18"/>
      <c r="AA211" s="18"/>
      <c r="AB211" s="18"/>
      <c r="AD211" s="22"/>
      <c r="AE211" s="29"/>
      <c r="AF211" s="30"/>
      <c r="AG211" s="29"/>
      <c r="AH211" s="29"/>
      <c r="AI211" s="11"/>
      <c r="AJ211" s="31"/>
      <c r="AK211" s="31"/>
    </row>
    <row r="212" spans="1:37" s="26" customFormat="1" ht="69" customHeight="1" x14ac:dyDescent="0.25">
      <c r="A212" s="91">
        <v>199</v>
      </c>
      <c r="B212" s="85">
        <v>111739</v>
      </c>
      <c r="C212" s="21" t="s">
        <v>637</v>
      </c>
      <c r="D212" s="22">
        <v>3630</v>
      </c>
      <c r="E212" s="23" t="s">
        <v>10</v>
      </c>
      <c r="F212" s="23" t="s">
        <v>11</v>
      </c>
      <c r="G212" s="90" t="s">
        <v>337</v>
      </c>
      <c r="H212" s="94" t="str">
        <f t="shared" si="80"/>
        <v>1
 ESTUFA (S)</v>
      </c>
      <c r="I212" s="25">
        <f>K212</f>
        <v>5</v>
      </c>
      <c r="J212" s="88">
        <v>1</v>
      </c>
      <c r="K212" s="26">
        <v>5</v>
      </c>
      <c r="N212" s="27"/>
      <c r="O212" s="28"/>
      <c r="P212" s="93"/>
      <c r="Q212" s="97"/>
      <c r="S212" s="76"/>
      <c r="T212" s="2" t="str">
        <f t="shared" si="77"/>
        <v>Imprimir</v>
      </c>
      <c r="U212" s="2"/>
      <c r="V212" s="2"/>
      <c r="W212" s="63"/>
      <c r="X212" s="18"/>
      <c r="Y212" s="18"/>
      <c r="Z212" s="18"/>
      <c r="AA212" s="18"/>
      <c r="AB212" s="18"/>
      <c r="AD212" s="22"/>
      <c r="AE212" s="29"/>
      <c r="AF212" s="30"/>
      <c r="AG212" s="29"/>
      <c r="AH212" s="29"/>
      <c r="AI212" s="11"/>
      <c r="AJ212" s="31"/>
      <c r="AK212" s="31"/>
    </row>
    <row r="213" spans="1:37" s="26" customFormat="1" ht="65.25" customHeight="1" x14ac:dyDescent="0.25">
      <c r="A213" s="91">
        <v>200</v>
      </c>
      <c r="B213" s="85">
        <v>111870</v>
      </c>
      <c r="C213" s="21" t="s">
        <v>638</v>
      </c>
      <c r="D213" s="22">
        <v>674126.28</v>
      </c>
      <c r="E213" s="23" t="s">
        <v>10</v>
      </c>
      <c r="F213" s="23" t="s">
        <v>11</v>
      </c>
      <c r="G213" s="90" t="s">
        <v>44</v>
      </c>
      <c r="H213" s="94" t="str">
        <f>J213&amp;"
 COCINA (S)"</f>
        <v>6
 COCINA (S)</v>
      </c>
      <c r="I213" s="25">
        <f>K213</f>
        <v>27</v>
      </c>
      <c r="J213" s="88">
        <v>6</v>
      </c>
      <c r="K213" s="26">
        <v>27</v>
      </c>
      <c r="N213" s="27"/>
      <c r="O213" s="28"/>
      <c r="P213" s="93"/>
      <c r="Q213" s="102"/>
      <c r="S213" s="76"/>
      <c r="T213" s="2" t="str">
        <f t="shared" si="77"/>
        <v>Imprimir</v>
      </c>
      <c r="U213" s="2"/>
      <c r="V213" s="2"/>
      <c r="W213" s="63"/>
      <c r="X213" s="18"/>
      <c r="Y213" s="18"/>
      <c r="Z213" s="18"/>
      <c r="AA213" s="18"/>
      <c r="AB213" s="18"/>
      <c r="AD213" s="22"/>
      <c r="AE213" s="29"/>
      <c r="AF213" s="30"/>
      <c r="AG213" s="29"/>
      <c r="AH213" s="29"/>
      <c r="AI213" s="11"/>
      <c r="AJ213" s="31"/>
      <c r="AK213" s="31"/>
    </row>
    <row r="214" spans="1:37" s="26" customFormat="1" ht="99.75" customHeight="1" x14ac:dyDescent="0.25">
      <c r="A214" s="91">
        <v>201</v>
      </c>
      <c r="B214" s="85">
        <v>111898</v>
      </c>
      <c r="C214" s="21" t="s">
        <v>639</v>
      </c>
      <c r="D214" s="22">
        <v>14520</v>
      </c>
      <c r="E214" s="23" t="s">
        <v>10</v>
      </c>
      <c r="F214" s="23" t="s">
        <v>11</v>
      </c>
      <c r="G214" s="90" t="s">
        <v>421</v>
      </c>
      <c r="H214" s="94" t="str">
        <f t="shared" ref="H214:H220" si="82">J214&amp;"
 ESTUFA (S)"</f>
        <v>4
 ESTUFA (S)</v>
      </c>
      <c r="I214" s="25">
        <f t="shared" ref="I214:I220" si="83">K214</f>
        <v>16</v>
      </c>
      <c r="J214" s="88">
        <v>4</v>
      </c>
      <c r="K214" s="26">
        <v>16</v>
      </c>
      <c r="N214" s="27"/>
      <c r="O214" s="28"/>
      <c r="P214" s="93"/>
      <c r="Q214" s="97"/>
      <c r="S214" s="76"/>
      <c r="T214" s="2" t="str">
        <f t="shared" si="77"/>
        <v>Imprimir</v>
      </c>
      <c r="U214" s="2"/>
      <c r="V214" s="2"/>
      <c r="W214" s="63"/>
      <c r="X214" s="18"/>
      <c r="Y214" s="18"/>
      <c r="Z214" s="18"/>
      <c r="AA214" s="18"/>
      <c r="AB214" s="18"/>
      <c r="AD214" s="22"/>
      <c r="AE214" s="29"/>
      <c r="AF214" s="30"/>
      <c r="AG214" s="29"/>
      <c r="AH214" s="29"/>
      <c r="AI214" s="11"/>
      <c r="AJ214" s="31"/>
      <c r="AK214" s="31"/>
    </row>
    <row r="215" spans="1:37" s="26" customFormat="1" ht="77.25" customHeight="1" x14ac:dyDescent="0.25">
      <c r="A215" s="91">
        <v>202</v>
      </c>
      <c r="B215" s="85">
        <v>111948</v>
      </c>
      <c r="C215" s="21" t="s">
        <v>640</v>
      </c>
      <c r="D215" s="22">
        <v>3630</v>
      </c>
      <c r="E215" s="23" t="s">
        <v>10</v>
      </c>
      <c r="F215" s="23" t="s">
        <v>11</v>
      </c>
      <c r="G215" s="90" t="s">
        <v>790</v>
      </c>
      <c r="H215" s="94" t="str">
        <f t="shared" si="82"/>
        <v>1
 ESTUFA (S)</v>
      </c>
      <c r="I215" s="25">
        <f t="shared" si="83"/>
        <v>3</v>
      </c>
      <c r="J215" s="88">
        <v>1</v>
      </c>
      <c r="K215" s="26">
        <v>3</v>
      </c>
      <c r="N215" s="27"/>
      <c r="O215" s="28"/>
      <c r="P215" s="93"/>
      <c r="Q215" s="97"/>
      <c r="S215" s="76"/>
      <c r="T215" s="2" t="str">
        <f t="shared" si="77"/>
        <v>Imprimir</v>
      </c>
      <c r="U215" s="2"/>
      <c r="V215" s="2"/>
      <c r="W215" s="63"/>
      <c r="X215" s="18"/>
      <c r="Y215" s="18"/>
      <c r="Z215" s="18"/>
      <c r="AA215" s="18"/>
      <c r="AB215" s="18"/>
      <c r="AD215" s="22"/>
      <c r="AE215" s="29"/>
      <c r="AF215" s="30"/>
      <c r="AG215" s="29"/>
      <c r="AH215" s="29"/>
      <c r="AI215" s="11"/>
      <c r="AJ215" s="31"/>
      <c r="AK215" s="31"/>
    </row>
    <row r="216" spans="1:37" s="26" customFormat="1" ht="96" customHeight="1" x14ac:dyDescent="0.25">
      <c r="A216" s="91">
        <v>203</v>
      </c>
      <c r="B216" s="85">
        <v>111968</v>
      </c>
      <c r="C216" s="21" t="s">
        <v>641</v>
      </c>
      <c r="D216" s="22">
        <v>3630</v>
      </c>
      <c r="E216" s="23" t="s">
        <v>10</v>
      </c>
      <c r="F216" s="23" t="s">
        <v>11</v>
      </c>
      <c r="G216" s="65" t="s">
        <v>797</v>
      </c>
      <c r="H216" s="94" t="str">
        <f t="shared" si="82"/>
        <v>1
 ESTUFA (S)</v>
      </c>
      <c r="I216" s="25">
        <f t="shared" si="83"/>
        <v>3</v>
      </c>
      <c r="J216" s="88">
        <v>1</v>
      </c>
      <c r="K216" s="26">
        <v>3</v>
      </c>
      <c r="N216" s="27"/>
      <c r="O216" s="28"/>
      <c r="P216" s="93"/>
      <c r="Q216" s="97"/>
      <c r="S216" s="76"/>
      <c r="T216" s="2" t="str">
        <f t="shared" si="77"/>
        <v>Imprimir</v>
      </c>
      <c r="U216" s="2"/>
      <c r="V216" s="2"/>
      <c r="W216" s="63"/>
      <c r="X216" s="18"/>
      <c r="Y216" s="18"/>
      <c r="Z216" s="18"/>
      <c r="AA216" s="18"/>
      <c r="AB216" s="18"/>
      <c r="AD216" s="22"/>
      <c r="AE216" s="29"/>
      <c r="AF216" s="30"/>
      <c r="AG216" s="29"/>
      <c r="AH216" s="29"/>
      <c r="AI216" s="11"/>
      <c r="AJ216" s="31"/>
      <c r="AK216" s="31"/>
    </row>
    <row r="217" spans="1:37" s="26" customFormat="1" ht="76.5" customHeight="1" x14ac:dyDescent="0.25">
      <c r="A217" s="91">
        <v>204</v>
      </c>
      <c r="B217" s="85">
        <v>111970</v>
      </c>
      <c r="C217" s="21" t="s">
        <v>642</v>
      </c>
      <c r="D217" s="22">
        <v>3630</v>
      </c>
      <c r="E217" s="23" t="s">
        <v>10</v>
      </c>
      <c r="F217" s="23" t="s">
        <v>11</v>
      </c>
      <c r="G217" s="65" t="s">
        <v>798</v>
      </c>
      <c r="H217" s="94" t="str">
        <f t="shared" si="82"/>
        <v>1
 ESTUFA (S)</v>
      </c>
      <c r="I217" s="25">
        <f t="shared" si="83"/>
        <v>5</v>
      </c>
      <c r="J217" s="88">
        <v>1</v>
      </c>
      <c r="K217" s="26">
        <v>5</v>
      </c>
      <c r="N217" s="27"/>
      <c r="O217" s="28"/>
      <c r="P217" s="93"/>
      <c r="Q217" s="97"/>
      <c r="S217" s="76"/>
      <c r="T217" s="2" t="str">
        <f t="shared" si="77"/>
        <v>Imprimir</v>
      </c>
      <c r="U217" s="2"/>
      <c r="V217" s="2"/>
      <c r="W217" s="63"/>
      <c r="X217" s="18"/>
      <c r="Y217" s="18"/>
      <c r="Z217" s="18"/>
      <c r="AA217" s="18"/>
      <c r="AB217" s="18"/>
      <c r="AD217" s="22"/>
      <c r="AE217" s="29"/>
      <c r="AF217" s="30"/>
      <c r="AG217" s="29"/>
      <c r="AH217" s="29"/>
      <c r="AI217" s="11"/>
      <c r="AJ217" s="31"/>
      <c r="AK217" s="31"/>
    </row>
    <row r="218" spans="1:37" s="26" customFormat="1" ht="58.5" customHeight="1" x14ac:dyDescent="0.25">
      <c r="A218" s="91">
        <v>205</v>
      </c>
      <c r="B218" s="85">
        <v>112008</v>
      </c>
      <c r="C218" s="21" t="s">
        <v>643</v>
      </c>
      <c r="D218" s="22">
        <v>3630</v>
      </c>
      <c r="E218" s="23" t="s">
        <v>10</v>
      </c>
      <c r="F218" s="23" t="s">
        <v>11</v>
      </c>
      <c r="G218" s="65" t="s">
        <v>430</v>
      </c>
      <c r="H218" s="94" t="str">
        <f t="shared" si="82"/>
        <v>1
 ESTUFA (S)</v>
      </c>
      <c r="I218" s="25">
        <f t="shared" si="83"/>
        <v>2</v>
      </c>
      <c r="J218" s="88">
        <v>1</v>
      </c>
      <c r="K218" s="26">
        <v>2</v>
      </c>
      <c r="N218" s="27"/>
      <c r="O218" s="28"/>
      <c r="P218" s="93"/>
      <c r="Q218" s="97"/>
      <c r="S218" s="18"/>
      <c r="T218" s="2" t="str">
        <f t="shared" si="77"/>
        <v>Imprimir</v>
      </c>
      <c r="U218" s="2"/>
      <c r="V218" s="2"/>
      <c r="W218" s="63"/>
      <c r="X218" s="18"/>
      <c r="Y218" s="18"/>
      <c r="Z218" s="18"/>
      <c r="AA218" s="18"/>
      <c r="AB218" s="18"/>
      <c r="AD218" s="22"/>
      <c r="AE218" s="29"/>
      <c r="AF218" s="30"/>
      <c r="AG218" s="29"/>
      <c r="AH218" s="29"/>
      <c r="AI218" s="11"/>
      <c r="AJ218" s="31"/>
      <c r="AK218" s="31"/>
    </row>
    <row r="219" spans="1:37" s="26" customFormat="1" ht="85.5" customHeight="1" x14ac:dyDescent="0.25">
      <c r="A219" s="91">
        <v>206</v>
      </c>
      <c r="B219" s="85">
        <v>112020</v>
      </c>
      <c r="C219" s="21" t="s">
        <v>644</v>
      </c>
      <c r="D219" s="22">
        <v>14520</v>
      </c>
      <c r="E219" s="23" t="s">
        <v>10</v>
      </c>
      <c r="F219" s="23" t="s">
        <v>11</v>
      </c>
      <c r="G219" s="90" t="s">
        <v>335</v>
      </c>
      <c r="H219" s="94" t="str">
        <f t="shared" si="82"/>
        <v>4
 ESTUFA (S)</v>
      </c>
      <c r="I219" s="25">
        <f t="shared" si="83"/>
        <v>17</v>
      </c>
      <c r="J219" s="88">
        <v>4</v>
      </c>
      <c r="K219" s="26">
        <v>17</v>
      </c>
      <c r="N219" s="27"/>
      <c r="O219" s="28"/>
      <c r="P219" s="93"/>
      <c r="Q219" s="97"/>
      <c r="S219" s="18"/>
      <c r="T219" s="2" t="str">
        <f t="shared" si="77"/>
        <v>Imprimir</v>
      </c>
      <c r="U219" s="2"/>
      <c r="V219" s="2"/>
      <c r="W219" s="63"/>
      <c r="X219" s="18"/>
      <c r="Y219" s="18"/>
      <c r="Z219" s="18"/>
      <c r="AA219" s="18"/>
      <c r="AB219" s="18"/>
      <c r="AD219" s="22"/>
      <c r="AE219" s="29"/>
      <c r="AF219" s="30"/>
      <c r="AG219" s="29"/>
      <c r="AH219" s="29"/>
      <c r="AI219" s="11"/>
      <c r="AJ219" s="31"/>
      <c r="AK219" s="31"/>
    </row>
    <row r="220" spans="1:37" s="26" customFormat="1" ht="72.75" customHeight="1" x14ac:dyDescent="0.25">
      <c r="A220" s="91">
        <v>207</v>
      </c>
      <c r="B220" s="85">
        <v>112039</v>
      </c>
      <c r="C220" s="21" t="s">
        <v>645</v>
      </c>
      <c r="D220" s="22">
        <v>3630</v>
      </c>
      <c r="E220" s="23" t="s">
        <v>10</v>
      </c>
      <c r="F220" s="23" t="s">
        <v>11</v>
      </c>
      <c r="G220" s="90" t="s">
        <v>430</v>
      </c>
      <c r="H220" s="94" t="str">
        <f t="shared" si="82"/>
        <v>1
 ESTUFA (S)</v>
      </c>
      <c r="I220" s="25">
        <f t="shared" si="83"/>
        <v>5</v>
      </c>
      <c r="J220" s="88">
        <v>1</v>
      </c>
      <c r="K220" s="26">
        <v>5</v>
      </c>
      <c r="N220" s="27"/>
      <c r="O220" s="28"/>
      <c r="P220" s="93"/>
      <c r="Q220" s="97"/>
      <c r="S220" s="18"/>
      <c r="T220" s="2" t="str">
        <f t="shared" si="77"/>
        <v>Imprimir</v>
      </c>
      <c r="U220" s="2"/>
      <c r="V220" s="2"/>
      <c r="W220" s="63"/>
      <c r="X220" s="18"/>
      <c r="Y220" s="18"/>
      <c r="Z220" s="18"/>
      <c r="AA220" s="18"/>
      <c r="AB220" s="18"/>
      <c r="AD220" s="22"/>
      <c r="AE220" s="29"/>
      <c r="AF220" s="30"/>
      <c r="AG220" s="29"/>
      <c r="AH220" s="29"/>
      <c r="AI220" s="11"/>
      <c r="AJ220" s="31"/>
      <c r="AK220" s="31"/>
    </row>
    <row r="221" spans="1:37" s="26" customFormat="1" ht="86.25" customHeight="1" x14ac:dyDescent="0.25">
      <c r="A221" s="91">
        <v>208</v>
      </c>
      <c r="B221" s="85">
        <v>112059</v>
      </c>
      <c r="C221" s="21" t="s">
        <v>646</v>
      </c>
      <c r="D221" s="22">
        <v>7438.5</v>
      </c>
      <c r="E221" s="23" t="s">
        <v>10</v>
      </c>
      <c r="F221" s="23" t="s">
        <v>11</v>
      </c>
      <c r="G221" s="65" t="s">
        <v>363</v>
      </c>
      <c r="H221" s="92" t="str">
        <f t="shared" ref="H221:H233" si="84">J221&amp;"
 ESTUFA (S)"</f>
        <v>1
 ESTUFA (S)</v>
      </c>
      <c r="I221" s="25">
        <f>K221</f>
        <v>2</v>
      </c>
      <c r="J221" s="88">
        <v>1</v>
      </c>
      <c r="K221" s="26">
        <v>2</v>
      </c>
      <c r="N221" s="27"/>
      <c r="O221" s="28"/>
      <c r="P221" s="93"/>
      <c r="Q221" s="98"/>
      <c r="S221" s="18"/>
      <c r="T221" s="2" t="str">
        <f t="shared" si="77"/>
        <v>Imprimir</v>
      </c>
      <c r="U221" s="2"/>
      <c r="V221" s="2"/>
      <c r="W221" s="63"/>
      <c r="X221" s="18"/>
      <c r="Y221" s="18"/>
      <c r="Z221" s="18"/>
      <c r="AA221" s="18"/>
      <c r="AB221" s="18"/>
      <c r="AD221" s="22"/>
      <c r="AE221" s="29"/>
      <c r="AF221" s="30"/>
      <c r="AG221" s="29"/>
      <c r="AH221" s="29"/>
      <c r="AI221" s="11"/>
      <c r="AJ221" s="31"/>
      <c r="AK221" s="31"/>
    </row>
    <row r="222" spans="1:37" s="26" customFormat="1" ht="63.75" customHeight="1" x14ac:dyDescent="0.25">
      <c r="A222" s="91">
        <v>209</v>
      </c>
      <c r="B222" s="85">
        <v>112090</v>
      </c>
      <c r="C222" s="21" t="s">
        <v>647</v>
      </c>
      <c r="D222" s="22">
        <v>47190</v>
      </c>
      <c r="E222" s="23" t="s">
        <v>10</v>
      </c>
      <c r="F222" s="23" t="s">
        <v>11</v>
      </c>
      <c r="G222" s="90" t="s">
        <v>320</v>
      </c>
      <c r="H222" s="94" t="str">
        <f t="shared" si="84"/>
        <v>13
 ESTUFA (S)</v>
      </c>
      <c r="I222" s="25">
        <f t="shared" ref="I222:I233" si="85">K222</f>
        <v>56</v>
      </c>
      <c r="J222" s="88">
        <v>13</v>
      </c>
      <c r="K222" s="26">
        <v>56</v>
      </c>
      <c r="N222" s="27"/>
      <c r="O222" s="28"/>
      <c r="P222" s="93"/>
      <c r="Q222" s="97"/>
      <c r="S222" s="18"/>
      <c r="T222" s="2" t="str">
        <f t="shared" si="77"/>
        <v>Imprimir</v>
      </c>
      <c r="U222" s="2"/>
      <c r="V222" s="2"/>
      <c r="W222" s="63"/>
      <c r="X222" s="18"/>
      <c r="Y222" s="18"/>
      <c r="Z222" s="18"/>
      <c r="AA222" s="18"/>
      <c r="AB222" s="18"/>
      <c r="AD222" s="22"/>
      <c r="AE222" s="29"/>
      <c r="AF222" s="30"/>
      <c r="AG222" s="29"/>
      <c r="AH222" s="29"/>
      <c r="AI222" s="11"/>
      <c r="AJ222" s="31"/>
      <c r="AK222" s="31"/>
    </row>
    <row r="223" spans="1:37" s="26" customFormat="1" ht="63.75" customHeight="1" x14ac:dyDescent="0.25">
      <c r="A223" s="91">
        <v>210</v>
      </c>
      <c r="B223" s="85">
        <v>112122</v>
      </c>
      <c r="C223" s="21" t="s">
        <v>648</v>
      </c>
      <c r="D223" s="22">
        <v>3630</v>
      </c>
      <c r="E223" s="23" t="s">
        <v>10</v>
      </c>
      <c r="F223" s="23" t="s">
        <v>11</v>
      </c>
      <c r="G223" s="90" t="s">
        <v>795</v>
      </c>
      <c r="H223" s="94" t="str">
        <f t="shared" si="84"/>
        <v>1
 ESTUFA (S)</v>
      </c>
      <c r="I223" s="25">
        <f t="shared" si="85"/>
        <v>1</v>
      </c>
      <c r="J223" s="88">
        <v>1</v>
      </c>
      <c r="K223" s="26">
        <v>1</v>
      </c>
      <c r="N223" s="27"/>
      <c r="O223" s="28"/>
      <c r="P223" s="93"/>
      <c r="Q223" s="97"/>
      <c r="S223" s="18"/>
      <c r="T223" s="2" t="str">
        <f t="shared" si="77"/>
        <v>Imprimir</v>
      </c>
      <c r="U223" s="2"/>
      <c r="V223" s="2"/>
      <c r="W223" s="63"/>
      <c r="X223" s="18"/>
      <c r="Y223" s="18"/>
      <c r="Z223" s="18"/>
      <c r="AA223" s="18"/>
      <c r="AB223" s="18"/>
      <c r="AD223" s="22"/>
      <c r="AE223" s="29"/>
      <c r="AF223" s="30"/>
      <c r="AG223" s="29"/>
      <c r="AH223" s="29"/>
      <c r="AI223" s="11"/>
      <c r="AJ223" s="31"/>
      <c r="AK223" s="31"/>
    </row>
    <row r="224" spans="1:37" s="26" customFormat="1" ht="63.75" customHeight="1" x14ac:dyDescent="0.25">
      <c r="A224" s="91">
        <v>211</v>
      </c>
      <c r="B224" s="85">
        <v>112144</v>
      </c>
      <c r="C224" s="21" t="s">
        <v>649</v>
      </c>
      <c r="D224" s="22">
        <v>25410</v>
      </c>
      <c r="E224" s="23" t="s">
        <v>10</v>
      </c>
      <c r="F224" s="23" t="s">
        <v>11</v>
      </c>
      <c r="G224" s="90" t="s">
        <v>363</v>
      </c>
      <c r="H224" s="94" t="str">
        <f t="shared" si="84"/>
        <v>7
 ESTUFA (S)</v>
      </c>
      <c r="I224" s="25">
        <f t="shared" si="85"/>
        <v>25</v>
      </c>
      <c r="J224" s="88">
        <v>7</v>
      </c>
      <c r="K224" s="26">
        <v>25</v>
      </c>
      <c r="N224" s="27"/>
      <c r="O224" s="28"/>
      <c r="P224" s="93"/>
      <c r="Q224" s="97"/>
      <c r="S224" s="18"/>
      <c r="T224" s="2" t="str">
        <f t="shared" si="77"/>
        <v>Imprimir</v>
      </c>
      <c r="U224" s="2"/>
      <c r="V224" s="2"/>
      <c r="W224" s="63"/>
      <c r="X224" s="18"/>
      <c r="Y224" s="18"/>
      <c r="Z224" s="18"/>
      <c r="AA224" s="18"/>
      <c r="AB224" s="18"/>
      <c r="AD224" s="22"/>
      <c r="AE224" s="29"/>
      <c r="AF224" s="30"/>
      <c r="AG224" s="29"/>
      <c r="AH224" s="29"/>
      <c r="AI224" s="11"/>
      <c r="AJ224" s="31"/>
      <c r="AK224" s="31"/>
    </row>
    <row r="225" spans="1:37" s="26" customFormat="1" ht="81.75" customHeight="1" x14ac:dyDescent="0.25">
      <c r="A225" s="91">
        <v>212</v>
      </c>
      <c r="B225" s="85">
        <v>112174</v>
      </c>
      <c r="C225" s="21" t="s">
        <v>650</v>
      </c>
      <c r="D225" s="22">
        <v>3630</v>
      </c>
      <c r="E225" s="23" t="s">
        <v>10</v>
      </c>
      <c r="F225" s="23" t="s">
        <v>11</v>
      </c>
      <c r="G225" s="65" t="s">
        <v>799</v>
      </c>
      <c r="H225" s="94" t="str">
        <f t="shared" si="84"/>
        <v>1
 ESTUFA (S)</v>
      </c>
      <c r="I225" s="25">
        <f t="shared" si="85"/>
        <v>5</v>
      </c>
      <c r="J225" s="88">
        <v>1</v>
      </c>
      <c r="K225" s="26">
        <v>5</v>
      </c>
      <c r="N225" s="27"/>
      <c r="O225" s="28"/>
      <c r="P225" s="93"/>
      <c r="Q225" s="97"/>
      <c r="S225" s="18"/>
      <c r="T225" s="2" t="str">
        <f t="shared" si="77"/>
        <v>Imprimir</v>
      </c>
      <c r="U225" s="2"/>
      <c r="V225" s="2"/>
      <c r="W225" s="63"/>
      <c r="X225" s="18"/>
      <c r="Y225" s="18"/>
      <c r="Z225" s="18"/>
      <c r="AA225" s="18"/>
      <c r="AB225" s="18"/>
      <c r="AD225" s="22"/>
      <c r="AE225" s="29"/>
      <c r="AF225" s="30"/>
      <c r="AG225" s="29"/>
      <c r="AH225" s="29"/>
      <c r="AI225" s="11"/>
      <c r="AJ225" s="31"/>
      <c r="AK225" s="31"/>
    </row>
    <row r="226" spans="1:37" s="26" customFormat="1" ht="92.25" customHeight="1" x14ac:dyDescent="0.25">
      <c r="A226" s="91">
        <v>213</v>
      </c>
      <c r="B226" s="85">
        <v>112253</v>
      </c>
      <c r="C226" s="21" t="s">
        <v>651</v>
      </c>
      <c r="D226" s="22">
        <v>3630</v>
      </c>
      <c r="E226" s="23" t="s">
        <v>10</v>
      </c>
      <c r="F226" s="23" t="s">
        <v>11</v>
      </c>
      <c r="G226" s="79" t="s">
        <v>800</v>
      </c>
      <c r="H226" s="94" t="str">
        <f t="shared" si="84"/>
        <v>1
 ESTUFA (S)</v>
      </c>
      <c r="I226" s="25">
        <f t="shared" si="85"/>
        <v>5</v>
      </c>
      <c r="J226" s="88">
        <v>1</v>
      </c>
      <c r="K226" s="26">
        <v>5</v>
      </c>
      <c r="N226" s="27"/>
      <c r="O226" s="28"/>
      <c r="P226" s="93"/>
      <c r="Q226" s="97"/>
      <c r="S226" s="18"/>
      <c r="T226" s="2" t="str">
        <f t="shared" si="77"/>
        <v>Imprimir</v>
      </c>
      <c r="U226" s="2"/>
      <c r="V226" s="2"/>
      <c r="W226" s="63"/>
      <c r="X226" s="18"/>
      <c r="Y226" s="18"/>
      <c r="Z226" s="18"/>
      <c r="AA226" s="18"/>
      <c r="AB226" s="18"/>
      <c r="AD226" s="22"/>
      <c r="AE226" s="29"/>
      <c r="AF226" s="30"/>
      <c r="AG226" s="29"/>
      <c r="AH226" s="29"/>
      <c r="AI226" s="11"/>
      <c r="AJ226" s="31"/>
      <c r="AK226" s="31"/>
    </row>
    <row r="227" spans="1:37" s="26" customFormat="1" ht="76.5" customHeight="1" x14ac:dyDescent="0.25">
      <c r="A227" s="91">
        <v>214</v>
      </c>
      <c r="B227" s="85">
        <v>112322</v>
      </c>
      <c r="C227" s="21" t="s">
        <v>652</v>
      </c>
      <c r="D227" s="22">
        <v>14520</v>
      </c>
      <c r="E227" s="23" t="s">
        <v>10</v>
      </c>
      <c r="F227" s="23" t="s">
        <v>11</v>
      </c>
      <c r="G227" s="90" t="s">
        <v>365</v>
      </c>
      <c r="H227" s="94" t="str">
        <f t="shared" si="84"/>
        <v>4
 ESTUFA (S)</v>
      </c>
      <c r="I227" s="25">
        <f t="shared" si="85"/>
        <v>21</v>
      </c>
      <c r="J227" s="88">
        <v>4</v>
      </c>
      <c r="K227" s="26">
        <v>21</v>
      </c>
      <c r="N227" s="27"/>
      <c r="O227" s="28"/>
      <c r="P227" s="93"/>
      <c r="Q227" s="97"/>
      <c r="S227" s="18"/>
      <c r="T227" s="2" t="str">
        <f t="shared" si="77"/>
        <v>Imprimir</v>
      </c>
      <c r="U227" s="2"/>
      <c r="V227" s="2"/>
      <c r="W227" s="63"/>
      <c r="X227" s="18"/>
      <c r="Y227" s="18"/>
      <c r="Z227" s="18"/>
      <c r="AA227" s="18"/>
      <c r="AB227" s="18"/>
      <c r="AD227" s="22"/>
      <c r="AE227" s="29"/>
      <c r="AF227" s="30"/>
      <c r="AG227" s="29"/>
      <c r="AH227" s="29"/>
      <c r="AI227" s="11"/>
      <c r="AJ227" s="31"/>
      <c r="AK227" s="31"/>
    </row>
    <row r="228" spans="1:37" s="26" customFormat="1" ht="77.25" customHeight="1" x14ac:dyDescent="0.25">
      <c r="A228" s="91">
        <v>215</v>
      </c>
      <c r="B228" s="85">
        <v>112336</v>
      </c>
      <c r="C228" s="21" t="s">
        <v>653</v>
      </c>
      <c r="D228" s="22">
        <v>65340</v>
      </c>
      <c r="E228" s="23" t="s">
        <v>10</v>
      </c>
      <c r="F228" s="23" t="s">
        <v>11</v>
      </c>
      <c r="G228" s="78" t="s">
        <v>438</v>
      </c>
      <c r="H228" s="94" t="str">
        <f t="shared" si="84"/>
        <v>18
 ESTUFA (S)</v>
      </c>
      <c r="I228" s="25">
        <f t="shared" si="85"/>
        <v>78</v>
      </c>
      <c r="J228" s="88">
        <v>18</v>
      </c>
      <c r="K228" s="26">
        <v>78</v>
      </c>
      <c r="N228" s="27"/>
      <c r="O228" s="28"/>
      <c r="P228" s="93"/>
      <c r="Q228" s="97"/>
      <c r="S228" s="18"/>
      <c r="T228" s="2" t="str">
        <f t="shared" si="77"/>
        <v>Imprimir</v>
      </c>
      <c r="U228" s="2"/>
      <c r="V228" s="2"/>
      <c r="W228" s="63"/>
      <c r="X228" s="18"/>
      <c r="Y228" s="18"/>
      <c r="Z228" s="18"/>
      <c r="AA228" s="18"/>
      <c r="AB228" s="18"/>
      <c r="AD228" s="22"/>
      <c r="AE228" s="29"/>
      <c r="AF228" s="30"/>
      <c r="AG228" s="29"/>
      <c r="AH228" s="29"/>
      <c r="AI228" s="11"/>
      <c r="AJ228" s="31"/>
      <c r="AK228" s="31"/>
    </row>
    <row r="229" spans="1:37" s="26" customFormat="1" ht="82.5" customHeight="1" x14ac:dyDescent="0.25">
      <c r="A229" s="91">
        <v>216</v>
      </c>
      <c r="B229" s="85">
        <v>112385</v>
      </c>
      <c r="C229" s="21" t="s">
        <v>654</v>
      </c>
      <c r="D229" s="22">
        <v>3630</v>
      </c>
      <c r="E229" s="23" t="s">
        <v>10</v>
      </c>
      <c r="F229" s="23" t="s">
        <v>11</v>
      </c>
      <c r="G229" s="79" t="s">
        <v>433</v>
      </c>
      <c r="H229" s="94" t="str">
        <f t="shared" si="84"/>
        <v>1
 ESTUFA (S)</v>
      </c>
      <c r="I229" s="25">
        <f t="shared" si="85"/>
        <v>7</v>
      </c>
      <c r="J229" s="88">
        <v>1</v>
      </c>
      <c r="K229" s="26">
        <v>7</v>
      </c>
      <c r="N229" s="27"/>
      <c r="O229" s="28"/>
      <c r="P229" s="93"/>
      <c r="Q229" s="97"/>
      <c r="S229" s="18"/>
      <c r="T229" s="2" t="str">
        <f t="shared" si="77"/>
        <v>Imprimir</v>
      </c>
      <c r="U229" s="2"/>
      <c r="V229" s="2"/>
      <c r="W229" s="63"/>
      <c r="X229" s="18"/>
      <c r="Y229" s="18"/>
      <c r="Z229" s="18"/>
      <c r="AA229" s="18"/>
      <c r="AB229" s="18"/>
      <c r="AD229" s="22"/>
      <c r="AE229" s="29"/>
      <c r="AF229" s="30"/>
      <c r="AG229" s="29"/>
      <c r="AH229" s="29"/>
      <c r="AI229" s="11"/>
      <c r="AJ229" s="31"/>
      <c r="AK229" s="31"/>
    </row>
    <row r="230" spans="1:37" s="26" customFormat="1" ht="62.25" customHeight="1" x14ac:dyDescent="0.25">
      <c r="A230" s="91">
        <v>217</v>
      </c>
      <c r="B230" s="85">
        <v>112418</v>
      </c>
      <c r="C230" s="21" t="s">
        <v>655</v>
      </c>
      <c r="D230" s="22">
        <v>10890</v>
      </c>
      <c r="E230" s="23" t="s">
        <v>10</v>
      </c>
      <c r="F230" s="23" t="s">
        <v>11</v>
      </c>
      <c r="G230" s="65" t="s">
        <v>435</v>
      </c>
      <c r="H230" s="94" t="str">
        <f t="shared" si="84"/>
        <v>3
 ESTUFA (S)</v>
      </c>
      <c r="I230" s="25">
        <f t="shared" si="85"/>
        <v>10</v>
      </c>
      <c r="J230" s="88">
        <v>3</v>
      </c>
      <c r="K230" s="26">
        <v>10</v>
      </c>
      <c r="N230" s="27"/>
      <c r="O230" s="28"/>
      <c r="P230" s="93"/>
      <c r="Q230" s="97"/>
      <c r="S230" s="18"/>
      <c r="T230" s="2" t="str">
        <f t="shared" si="77"/>
        <v>Imprimir</v>
      </c>
      <c r="U230" s="2"/>
      <c r="V230" s="2"/>
      <c r="W230" s="63"/>
      <c r="X230" s="18"/>
      <c r="Y230" s="18"/>
      <c r="Z230" s="18"/>
      <c r="AA230" s="18"/>
      <c r="AB230" s="18"/>
      <c r="AD230" s="22"/>
      <c r="AE230" s="29"/>
      <c r="AF230" s="30"/>
      <c r="AG230" s="29"/>
      <c r="AH230" s="29"/>
      <c r="AI230" s="11"/>
      <c r="AJ230" s="31"/>
      <c r="AK230" s="31"/>
    </row>
    <row r="231" spans="1:37" s="26" customFormat="1" ht="62.25" customHeight="1" x14ac:dyDescent="0.25">
      <c r="A231" s="91">
        <v>218</v>
      </c>
      <c r="B231" s="85">
        <v>112442</v>
      </c>
      <c r="C231" s="21" t="s">
        <v>656</v>
      </c>
      <c r="D231" s="22">
        <v>10890</v>
      </c>
      <c r="E231" s="23" t="s">
        <v>10</v>
      </c>
      <c r="F231" s="23" t="s">
        <v>11</v>
      </c>
      <c r="G231" s="90" t="s">
        <v>441</v>
      </c>
      <c r="H231" s="94" t="str">
        <f t="shared" si="84"/>
        <v>3
 ESTUFA (S)</v>
      </c>
      <c r="I231" s="25">
        <f t="shared" si="85"/>
        <v>15</v>
      </c>
      <c r="J231" s="88">
        <v>3</v>
      </c>
      <c r="K231" s="26">
        <v>15</v>
      </c>
      <c r="N231" s="27"/>
      <c r="O231" s="28"/>
      <c r="P231" s="93"/>
      <c r="Q231" s="97"/>
      <c r="S231" s="18"/>
      <c r="T231" s="2" t="str">
        <f t="shared" si="77"/>
        <v>Imprimir</v>
      </c>
      <c r="U231" s="2"/>
      <c r="V231" s="2"/>
      <c r="W231" s="63"/>
      <c r="X231" s="18"/>
      <c r="Y231" s="18"/>
      <c r="Z231" s="18"/>
      <c r="AA231" s="18"/>
      <c r="AB231" s="18"/>
      <c r="AD231" s="22"/>
      <c r="AE231" s="29"/>
      <c r="AF231" s="30"/>
      <c r="AG231" s="29"/>
      <c r="AH231" s="29"/>
      <c r="AI231" s="11"/>
      <c r="AJ231" s="31"/>
      <c r="AK231" s="31"/>
    </row>
    <row r="232" spans="1:37" s="26" customFormat="1" ht="81" customHeight="1" x14ac:dyDescent="0.25">
      <c r="A232" s="91">
        <v>219</v>
      </c>
      <c r="B232" s="85">
        <v>112564</v>
      </c>
      <c r="C232" s="21" t="s">
        <v>657</v>
      </c>
      <c r="D232" s="22">
        <v>29040</v>
      </c>
      <c r="E232" s="23" t="s">
        <v>10</v>
      </c>
      <c r="F232" s="23" t="s">
        <v>11</v>
      </c>
      <c r="G232" s="90" t="s">
        <v>436</v>
      </c>
      <c r="H232" s="94" t="str">
        <f t="shared" si="84"/>
        <v>8
 ESTUFA (S)</v>
      </c>
      <c r="I232" s="25">
        <f t="shared" si="85"/>
        <v>28</v>
      </c>
      <c r="J232" s="88">
        <v>8</v>
      </c>
      <c r="K232" s="26">
        <v>28</v>
      </c>
      <c r="N232" s="27"/>
      <c r="O232" s="28"/>
      <c r="P232" s="93"/>
      <c r="Q232" s="97"/>
      <c r="S232" s="18"/>
      <c r="T232" s="2" t="str">
        <f t="shared" si="77"/>
        <v>Imprimir</v>
      </c>
      <c r="U232" s="2"/>
      <c r="V232" s="2"/>
      <c r="W232" s="63"/>
      <c r="X232" s="18"/>
      <c r="Y232" s="18"/>
      <c r="Z232" s="18"/>
      <c r="AA232" s="18"/>
      <c r="AB232" s="18"/>
      <c r="AD232" s="22"/>
      <c r="AE232" s="29"/>
      <c r="AF232" s="30"/>
      <c r="AG232" s="29"/>
      <c r="AH232" s="29"/>
      <c r="AI232" s="11"/>
      <c r="AJ232" s="31"/>
      <c r="AK232" s="31"/>
    </row>
    <row r="233" spans="1:37" s="26" customFormat="1" ht="62.25" customHeight="1" x14ac:dyDescent="0.25">
      <c r="A233" s="91">
        <v>220</v>
      </c>
      <c r="B233" s="85">
        <v>112743</v>
      </c>
      <c r="C233" s="21" t="s">
        <v>658</v>
      </c>
      <c r="D233" s="22">
        <v>3630</v>
      </c>
      <c r="E233" s="23" t="s">
        <v>10</v>
      </c>
      <c r="F233" s="23" t="s">
        <v>11</v>
      </c>
      <c r="G233" s="80" t="s">
        <v>434</v>
      </c>
      <c r="H233" s="94" t="str">
        <f t="shared" si="84"/>
        <v>1
 ESTUFA (S)</v>
      </c>
      <c r="I233" s="25">
        <f t="shared" si="85"/>
        <v>3</v>
      </c>
      <c r="J233" s="88">
        <v>1</v>
      </c>
      <c r="K233" s="26">
        <v>3</v>
      </c>
      <c r="N233" s="27"/>
      <c r="O233" s="28"/>
      <c r="P233" s="93"/>
      <c r="Q233" s="97"/>
      <c r="S233" s="18"/>
      <c r="T233" s="2" t="str">
        <f t="shared" si="77"/>
        <v>Imprimir</v>
      </c>
      <c r="U233" s="2"/>
      <c r="V233" s="2"/>
      <c r="W233" s="63"/>
      <c r="X233" s="18"/>
      <c r="Y233" s="18"/>
      <c r="Z233" s="18"/>
      <c r="AA233" s="18"/>
      <c r="AB233" s="18"/>
      <c r="AD233" s="22"/>
      <c r="AE233" s="29"/>
      <c r="AF233" s="30"/>
      <c r="AG233" s="29"/>
      <c r="AH233" s="29"/>
      <c r="AI233" s="11"/>
      <c r="AJ233" s="31"/>
      <c r="AK233" s="31"/>
    </row>
    <row r="234" spans="1:37" s="26" customFormat="1" ht="62.25" customHeight="1" x14ac:dyDescent="0.25">
      <c r="A234" s="91">
        <v>221</v>
      </c>
      <c r="B234" s="85">
        <v>112803</v>
      </c>
      <c r="C234" s="21" t="s">
        <v>659</v>
      </c>
      <c r="D234" s="22">
        <v>7438.5</v>
      </c>
      <c r="E234" s="23" t="s">
        <v>10</v>
      </c>
      <c r="F234" s="23" t="s">
        <v>11</v>
      </c>
      <c r="G234" s="90" t="s">
        <v>322</v>
      </c>
      <c r="H234" s="92" t="str">
        <f t="shared" ref="H234:H235" si="86">J234&amp;"
 ESTUFA (S)"</f>
        <v>1
 ESTUFA (S)</v>
      </c>
      <c r="I234" s="25">
        <f>K234</f>
        <v>4</v>
      </c>
      <c r="J234" s="88">
        <v>1</v>
      </c>
      <c r="K234" s="26">
        <v>4</v>
      </c>
      <c r="N234" s="27"/>
      <c r="O234" s="28"/>
      <c r="P234" s="93"/>
      <c r="Q234" s="98"/>
      <c r="S234" s="18"/>
      <c r="T234" s="2" t="str">
        <f t="shared" si="77"/>
        <v>Imprimir</v>
      </c>
      <c r="U234" s="2"/>
      <c r="V234" s="2"/>
      <c r="W234" s="63"/>
      <c r="X234" s="18"/>
      <c r="Y234" s="18"/>
      <c r="Z234" s="18"/>
      <c r="AA234" s="18"/>
      <c r="AB234" s="18"/>
      <c r="AD234" s="22"/>
      <c r="AE234" s="29"/>
      <c r="AF234" s="30"/>
      <c r="AG234" s="29"/>
      <c r="AH234" s="29"/>
      <c r="AI234" s="11"/>
      <c r="AJ234" s="31"/>
      <c r="AK234" s="31"/>
    </row>
    <row r="235" spans="1:37" s="26" customFormat="1" ht="78.75" customHeight="1" x14ac:dyDescent="0.25">
      <c r="A235" s="91">
        <v>222</v>
      </c>
      <c r="B235" s="85">
        <v>112872</v>
      </c>
      <c r="C235" s="21" t="s">
        <v>660</v>
      </c>
      <c r="D235" s="22">
        <v>3630</v>
      </c>
      <c r="E235" s="23" t="s">
        <v>10</v>
      </c>
      <c r="F235" s="23" t="s">
        <v>11</v>
      </c>
      <c r="G235" s="80" t="s">
        <v>801</v>
      </c>
      <c r="H235" s="94" t="str">
        <f t="shared" si="86"/>
        <v>1
 ESTUFA (S)</v>
      </c>
      <c r="I235" s="25">
        <f>K235</f>
        <v>3</v>
      </c>
      <c r="J235" s="88">
        <v>1</v>
      </c>
      <c r="K235" s="26">
        <v>3</v>
      </c>
      <c r="N235" s="27"/>
      <c r="O235" s="28"/>
      <c r="P235" s="93"/>
      <c r="Q235" s="97"/>
      <c r="S235" s="18"/>
      <c r="T235" s="2" t="str">
        <f t="shared" si="77"/>
        <v>Imprimir</v>
      </c>
      <c r="U235" s="2"/>
      <c r="V235" s="2"/>
      <c r="W235" s="63"/>
      <c r="X235" s="18"/>
      <c r="Y235" s="18"/>
      <c r="Z235" s="18"/>
      <c r="AA235" s="18"/>
      <c r="AB235" s="18"/>
      <c r="AD235" s="22"/>
      <c r="AE235" s="29"/>
      <c r="AF235" s="30"/>
      <c r="AG235" s="29"/>
      <c r="AH235" s="29"/>
      <c r="AI235" s="11"/>
      <c r="AJ235" s="31"/>
      <c r="AK235" s="31"/>
    </row>
    <row r="236" spans="1:37" s="26" customFormat="1" ht="77.25" customHeight="1" x14ac:dyDescent="0.25">
      <c r="A236" s="91">
        <v>223</v>
      </c>
      <c r="B236" s="85">
        <v>112911</v>
      </c>
      <c r="C236" s="21" t="s">
        <v>661</v>
      </c>
      <c r="D236" s="22">
        <v>81823.5</v>
      </c>
      <c r="E236" s="23" t="s">
        <v>10</v>
      </c>
      <c r="F236" s="23" t="s">
        <v>11</v>
      </c>
      <c r="G236" s="90" t="s">
        <v>438</v>
      </c>
      <c r="H236" s="92" t="str">
        <f t="shared" ref="H236:H250" si="87">J236&amp;"
 ESTUFA (S)"</f>
        <v>11
 ESTUFA (S)</v>
      </c>
      <c r="I236" s="25">
        <f>K236</f>
        <v>40</v>
      </c>
      <c r="J236" s="88">
        <v>11</v>
      </c>
      <c r="K236" s="26">
        <v>40</v>
      </c>
      <c r="N236" s="27"/>
      <c r="O236" s="28"/>
      <c r="P236" s="93"/>
      <c r="Q236" s="98"/>
      <c r="S236" s="18"/>
      <c r="T236" s="2" t="str">
        <f t="shared" si="77"/>
        <v>Imprimir</v>
      </c>
      <c r="U236" s="2"/>
      <c r="V236" s="2"/>
      <c r="W236" s="63"/>
      <c r="X236" s="18"/>
      <c r="Y236" s="18"/>
      <c r="Z236" s="18"/>
      <c r="AA236" s="18"/>
      <c r="AB236" s="18"/>
      <c r="AD236" s="22"/>
      <c r="AE236" s="29"/>
      <c r="AF236" s="30"/>
      <c r="AG236" s="29"/>
      <c r="AH236" s="29"/>
      <c r="AI236" s="11"/>
      <c r="AJ236" s="31"/>
      <c r="AK236" s="31"/>
    </row>
    <row r="237" spans="1:37" s="26" customFormat="1" ht="77.25" customHeight="1" x14ac:dyDescent="0.25">
      <c r="A237" s="91">
        <v>224</v>
      </c>
      <c r="B237" s="85">
        <v>112912</v>
      </c>
      <c r="C237" s="21" t="s">
        <v>662</v>
      </c>
      <c r="D237" s="22">
        <v>3630</v>
      </c>
      <c r="E237" s="23" t="s">
        <v>10</v>
      </c>
      <c r="F237" s="23" t="s">
        <v>11</v>
      </c>
      <c r="G237" s="80" t="s">
        <v>431</v>
      </c>
      <c r="H237" s="94" t="str">
        <f t="shared" si="87"/>
        <v>1
 ESTUFA (S)</v>
      </c>
      <c r="I237" s="25">
        <f t="shared" ref="I237:I250" si="88">K237</f>
        <v>5</v>
      </c>
      <c r="J237" s="88">
        <v>1</v>
      </c>
      <c r="K237" s="26">
        <v>5</v>
      </c>
      <c r="N237" s="27"/>
      <c r="O237" s="28"/>
      <c r="P237" s="93"/>
      <c r="Q237" s="97"/>
      <c r="S237" s="18"/>
      <c r="T237" s="2" t="str">
        <f t="shared" si="77"/>
        <v>Imprimir</v>
      </c>
      <c r="U237" s="2"/>
      <c r="V237" s="2"/>
      <c r="W237" s="63"/>
      <c r="X237" s="18"/>
      <c r="Y237" s="18"/>
      <c r="Z237" s="18"/>
      <c r="AA237" s="18"/>
      <c r="AB237" s="18"/>
      <c r="AD237" s="22"/>
      <c r="AE237" s="29"/>
      <c r="AF237" s="30"/>
      <c r="AG237" s="29"/>
      <c r="AH237" s="29"/>
      <c r="AI237" s="11"/>
      <c r="AJ237" s="31"/>
      <c r="AK237" s="31"/>
    </row>
    <row r="238" spans="1:37" s="26" customFormat="1" ht="77.25" customHeight="1" x14ac:dyDescent="0.25">
      <c r="A238" s="91">
        <v>225</v>
      </c>
      <c r="B238" s="85">
        <v>113046</v>
      </c>
      <c r="C238" s="21" t="s">
        <v>663</v>
      </c>
      <c r="D238" s="22">
        <v>3630</v>
      </c>
      <c r="E238" s="23" t="s">
        <v>10</v>
      </c>
      <c r="F238" s="23" t="s">
        <v>11</v>
      </c>
      <c r="G238" s="90" t="s">
        <v>451</v>
      </c>
      <c r="H238" s="94" t="str">
        <f t="shared" si="87"/>
        <v>1
 ESTUFA (S)</v>
      </c>
      <c r="I238" s="25">
        <f t="shared" si="88"/>
        <v>5</v>
      </c>
      <c r="J238" s="88">
        <v>1</v>
      </c>
      <c r="K238" s="26">
        <v>5</v>
      </c>
      <c r="N238" s="27"/>
      <c r="O238" s="28"/>
      <c r="P238" s="93"/>
      <c r="Q238" s="97"/>
      <c r="S238" s="18"/>
      <c r="T238" s="2" t="str">
        <f t="shared" si="77"/>
        <v>Imprimir</v>
      </c>
      <c r="U238" s="2"/>
      <c r="V238" s="2"/>
      <c r="W238" s="63"/>
      <c r="X238" s="18"/>
      <c r="Y238" s="18"/>
      <c r="Z238" s="18"/>
      <c r="AA238" s="18"/>
      <c r="AB238" s="18"/>
      <c r="AD238" s="22"/>
      <c r="AE238" s="29"/>
      <c r="AF238" s="30"/>
      <c r="AG238" s="29"/>
      <c r="AH238" s="29"/>
      <c r="AI238" s="11"/>
      <c r="AJ238" s="31"/>
      <c r="AK238" s="31"/>
    </row>
    <row r="239" spans="1:37" s="26" customFormat="1" ht="77.25" customHeight="1" x14ac:dyDescent="0.25">
      <c r="A239" s="91">
        <v>226</v>
      </c>
      <c r="B239" s="85">
        <v>113245</v>
      </c>
      <c r="C239" s="21" t="s">
        <v>664</v>
      </c>
      <c r="D239" s="22">
        <v>3630</v>
      </c>
      <c r="E239" s="23" t="s">
        <v>10</v>
      </c>
      <c r="F239" s="23" t="s">
        <v>11</v>
      </c>
      <c r="G239" s="90" t="s">
        <v>455</v>
      </c>
      <c r="H239" s="94" t="str">
        <f t="shared" si="87"/>
        <v>1
 ESTUFA (S)</v>
      </c>
      <c r="I239" s="25">
        <f t="shared" si="88"/>
        <v>2</v>
      </c>
      <c r="J239" s="88">
        <v>1</v>
      </c>
      <c r="K239" s="26">
        <v>2</v>
      </c>
      <c r="N239" s="27"/>
      <c r="O239" s="28"/>
      <c r="P239" s="93"/>
      <c r="Q239" s="97"/>
      <c r="S239" s="18"/>
      <c r="T239" s="2" t="str">
        <f t="shared" si="77"/>
        <v>Imprimir</v>
      </c>
      <c r="U239" s="2"/>
      <c r="V239" s="2"/>
      <c r="W239" s="63"/>
      <c r="X239" s="18"/>
      <c r="Y239" s="18"/>
      <c r="Z239" s="18"/>
      <c r="AA239" s="18"/>
      <c r="AB239" s="18"/>
      <c r="AD239" s="22"/>
      <c r="AE239" s="29"/>
      <c r="AF239" s="30"/>
      <c r="AG239" s="29"/>
      <c r="AH239" s="29"/>
      <c r="AI239" s="11"/>
      <c r="AJ239" s="31"/>
      <c r="AK239" s="31"/>
    </row>
    <row r="240" spans="1:37" s="26" customFormat="1" ht="61.5" customHeight="1" x14ac:dyDescent="0.25">
      <c r="A240" s="91">
        <v>227</v>
      </c>
      <c r="B240" s="85">
        <v>113353</v>
      </c>
      <c r="C240" s="21" t="s">
        <v>665</v>
      </c>
      <c r="D240" s="22">
        <v>3630</v>
      </c>
      <c r="E240" s="23" t="s">
        <v>10</v>
      </c>
      <c r="F240" s="23" t="s">
        <v>11</v>
      </c>
      <c r="G240" s="90" t="s">
        <v>42</v>
      </c>
      <c r="H240" s="94" t="str">
        <f t="shared" si="87"/>
        <v>1
 ESTUFA (S)</v>
      </c>
      <c r="I240" s="25">
        <f t="shared" si="88"/>
        <v>2</v>
      </c>
      <c r="J240" s="88">
        <v>1</v>
      </c>
      <c r="K240" s="26">
        <v>2</v>
      </c>
      <c r="N240" s="27"/>
      <c r="O240" s="28"/>
      <c r="P240" s="93"/>
      <c r="Q240" s="97"/>
      <c r="S240" s="18"/>
      <c r="T240" s="2" t="str">
        <f t="shared" si="77"/>
        <v>Imprimir</v>
      </c>
      <c r="U240" s="2"/>
      <c r="V240" s="2"/>
      <c r="W240" s="63"/>
      <c r="X240" s="18"/>
      <c r="Y240" s="18"/>
      <c r="Z240" s="18"/>
      <c r="AA240" s="18"/>
      <c r="AB240" s="18"/>
      <c r="AD240" s="22"/>
      <c r="AE240" s="29"/>
      <c r="AF240" s="30"/>
      <c r="AG240" s="29"/>
      <c r="AH240" s="29"/>
      <c r="AI240" s="11"/>
      <c r="AJ240" s="31"/>
      <c r="AK240" s="31"/>
    </row>
    <row r="241" spans="1:37" s="26" customFormat="1" ht="99" customHeight="1" x14ac:dyDescent="0.25">
      <c r="A241" s="91">
        <v>228</v>
      </c>
      <c r="B241" s="85">
        <v>113373</v>
      </c>
      <c r="C241" s="21" t="s">
        <v>666</v>
      </c>
      <c r="D241" s="22">
        <v>3630</v>
      </c>
      <c r="E241" s="23" t="s">
        <v>10</v>
      </c>
      <c r="F241" s="23" t="s">
        <v>11</v>
      </c>
      <c r="G241" s="90" t="s">
        <v>445</v>
      </c>
      <c r="H241" s="94" t="str">
        <f t="shared" si="87"/>
        <v>1
 ESTUFA (S)</v>
      </c>
      <c r="I241" s="25">
        <f t="shared" si="88"/>
        <v>2</v>
      </c>
      <c r="J241" s="88">
        <v>1</v>
      </c>
      <c r="K241" s="26">
        <v>2</v>
      </c>
      <c r="N241" s="27"/>
      <c r="O241" s="28"/>
      <c r="P241" s="93"/>
      <c r="Q241" s="97"/>
      <c r="S241" s="18"/>
      <c r="T241" s="2" t="str">
        <f t="shared" si="77"/>
        <v>Imprimir</v>
      </c>
      <c r="U241" s="2"/>
      <c r="V241" s="2"/>
      <c r="W241" s="63"/>
      <c r="X241" s="18"/>
      <c r="Y241" s="18"/>
      <c r="Z241" s="18"/>
      <c r="AA241" s="18"/>
      <c r="AB241" s="18"/>
      <c r="AD241" s="22"/>
      <c r="AE241" s="29"/>
      <c r="AF241" s="30"/>
      <c r="AG241" s="29"/>
      <c r="AH241" s="29"/>
      <c r="AI241" s="11"/>
      <c r="AJ241" s="31"/>
      <c r="AK241" s="31"/>
    </row>
    <row r="242" spans="1:37" s="26" customFormat="1" ht="77.25" customHeight="1" x14ac:dyDescent="0.25">
      <c r="A242" s="91">
        <v>229</v>
      </c>
      <c r="B242" s="85">
        <v>113436</v>
      </c>
      <c r="C242" s="21" t="s">
        <v>667</v>
      </c>
      <c r="D242" s="22">
        <v>3630</v>
      </c>
      <c r="E242" s="23" t="s">
        <v>10</v>
      </c>
      <c r="F242" s="23" t="s">
        <v>11</v>
      </c>
      <c r="G242" s="90" t="s">
        <v>42</v>
      </c>
      <c r="H242" s="94" t="str">
        <f t="shared" si="87"/>
        <v>1
 ESTUFA (S)</v>
      </c>
      <c r="I242" s="25">
        <f t="shared" si="88"/>
        <v>6</v>
      </c>
      <c r="J242" s="88">
        <v>1</v>
      </c>
      <c r="K242" s="26">
        <v>6</v>
      </c>
      <c r="N242" s="27"/>
      <c r="O242" s="28"/>
      <c r="P242" s="93"/>
      <c r="Q242" s="97"/>
      <c r="S242" s="18"/>
      <c r="T242" s="2" t="str">
        <f t="shared" si="77"/>
        <v>Imprimir</v>
      </c>
      <c r="U242" s="2"/>
      <c r="V242" s="2"/>
      <c r="W242" s="63"/>
      <c r="X242" s="18"/>
      <c r="Y242" s="18"/>
      <c r="Z242" s="18"/>
      <c r="AA242" s="18"/>
      <c r="AB242" s="18"/>
      <c r="AD242" s="22"/>
      <c r="AE242" s="29"/>
      <c r="AF242" s="30"/>
      <c r="AG242" s="29"/>
      <c r="AH242" s="29"/>
      <c r="AI242" s="11"/>
      <c r="AJ242" s="31"/>
      <c r="AK242" s="31"/>
    </row>
    <row r="243" spans="1:37" s="26" customFormat="1" ht="30" x14ac:dyDescent="0.25">
      <c r="A243" s="91">
        <v>230</v>
      </c>
      <c r="B243" s="85">
        <v>113603</v>
      </c>
      <c r="C243" s="21" t="s">
        <v>668</v>
      </c>
      <c r="D243" s="22">
        <v>36300</v>
      </c>
      <c r="E243" s="23" t="s">
        <v>10</v>
      </c>
      <c r="F243" s="23" t="s">
        <v>11</v>
      </c>
      <c r="G243" s="90" t="s">
        <v>429</v>
      </c>
      <c r="H243" s="94" t="str">
        <f t="shared" si="87"/>
        <v>10
 ESTUFA (S)</v>
      </c>
      <c r="I243" s="25">
        <f t="shared" si="88"/>
        <v>37</v>
      </c>
      <c r="J243" s="88">
        <v>10</v>
      </c>
      <c r="K243" s="26">
        <v>37</v>
      </c>
      <c r="N243" s="27"/>
      <c r="O243" s="28"/>
      <c r="P243" s="93"/>
      <c r="Q243" s="97"/>
      <c r="S243" s="18"/>
      <c r="T243" s="2" t="str">
        <f t="shared" si="77"/>
        <v>Imprimir</v>
      </c>
      <c r="U243" s="2"/>
      <c r="V243" s="2"/>
      <c r="W243" s="63"/>
      <c r="X243" s="18"/>
      <c r="Y243" s="18"/>
      <c r="Z243" s="18"/>
      <c r="AA243" s="18"/>
      <c r="AB243" s="18"/>
      <c r="AD243" s="22"/>
      <c r="AE243" s="29"/>
      <c r="AF243" s="30"/>
      <c r="AG243" s="29"/>
      <c r="AH243" s="29"/>
      <c r="AI243" s="11"/>
      <c r="AJ243" s="31"/>
      <c r="AK243" s="31"/>
    </row>
    <row r="244" spans="1:37" s="26" customFormat="1" ht="76.5" customHeight="1" x14ac:dyDescent="0.25">
      <c r="A244" s="91">
        <v>231</v>
      </c>
      <c r="B244" s="85">
        <v>113624</v>
      </c>
      <c r="C244" s="21" t="s">
        <v>669</v>
      </c>
      <c r="D244" s="22">
        <v>58080</v>
      </c>
      <c r="E244" s="23" t="s">
        <v>10</v>
      </c>
      <c r="F244" s="23" t="s">
        <v>11</v>
      </c>
      <c r="G244" s="80" t="s">
        <v>357</v>
      </c>
      <c r="H244" s="94" t="str">
        <f t="shared" si="87"/>
        <v>16
 ESTUFA (S)</v>
      </c>
      <c r="I244" s="25">
        <f t="shared" si="88"/>
        <v>50</v>
      </c>
      <c r="J244" s="88">
        <v>16</v>
      </c>
      <c r="K244" s="26">
        <v>50</v>
      </c>
      <c r="N244" s="27"/>
      <c r="O244" s="28"/>
      <c r="P244" s="93"/>
      <c r="Q244" s="97"/>
      <c r="S244" s="18"/>
      <c r="T244" s="2" t="str">
        <f t="shared" si="77"/>
        <v>Imprimir</v>
      </c>
      <c r="U244" s="2"/>
      <c r="V244" s="2"/>
      <c r="W244" s="63"/>
      <c r="X244" s="18"/>
      <c r="Y244" s="18"/>
      <c r="Z244" s="18"/>
      <c r="AA244" s="18"/>
      <c r="AB244" s="18"/>
      <c r="AD244" s="22"/>
      <c r="AE244" s="29"/>
      <c r="AF244" s="30"/>
      <c r="AG244" s="29"/>
      <c r="AH244" s="29"/>
      <c r="AI244" s="11"/>
      <c r="AJ244" s="31"/>
      <c r="AK244" s="31"/>
    </row>
    <row r="245" spans="1:37" s="26" customFormat="1" ht="76.5" customHeight="1" x14ac:dyDescent="0.25">
      <c r="A245" s="91">
        <v>232</v>
      </c>
      <c r="B245" s="85">
        <v>113722</v>
      </c>
      <c r="C245" s="21" t="s">
        <v>670</v>
      </c>
      <c r="D245" s="22">
        <v>14520</v>
      </c>
      <c r="E245" s="23" t="s">
        <v>10</v>
      </c>
      <c r="F245" s="23" t="s">
        <v>11</v>
      </c>
      <c r="G245" s="80" t="s">
        <v>321</v>
      </c>
      <c r="H245" s="94" t="str">
        <f t="shared" si="87"/>
        <v>4
 ESTUFA (S)</v>
      </c>
      <c r="I245" s="25">
        <f t="shared" si="88"/>
        <v>11</v>
      </c>
      <c r="J245" s="88">
        <v>4</v>
      </c>
      <c r="K245" s="26">
        <v>11</v>
      </c>
      <c r="N245" s="27"/>
      <c r="O245" s="28"/>
      <c r="P245" s="93"/>
      <c r="Q245" s="97"/>
      <c r="S245" s="18"/>
      <c r="T245" s="2" t="str">
        <f t="shared" si="77"/>
        <v>Imprimir</v>
      </c>
      <c r="U245" s="2"/>
      <c r="V245" s="2"/>
      <c r="W245" s="63"/>
      <c r="X245" s="18"/>
      <c r="Y245" s="18"/>
      <c r="Z245" s="18"/>
      <c r="AA245" s="18"/>
      <c r="AB245" s="18"/>
      <c r="AD245" s="22"/>
      <c r="AE245" s="29"/>
      <c r="AF245" s="30"/>
      <c r="AG245" s="29"/>
      <c r="AH245" s="29"/>
      <c r="AI245" s="11"/>
      <c r="AJ245" s="31"/>
      <c r="AK245" s="31"/>
    </row>
    <row r="246" spans="1:37" s="26" customFormat="1" ht="93.75" customHeight="1" x14ac:dyDescent="0.25">
      <c r="A246" s="91">
        <v>233</v>
      </c>
      <c r="B246" s="85">
        <v>113767</v>
      </c>
      <c r="C246" s="21" t="s">
        <v>671</v>
      </c>
      <c r="D246" s="22">
        <v>3630</v>
      </c>
      <c r="E246" s="23" t="s">
        <v>10</v>
      </c>
      <c r="F246" s="23" t="s">
        <v>11</v>
      </c>
      <c r="G246" s="80" t="s">
        <v>456</v>
      </c>
      <c r="H246" s="94" t="str">
        <f t="shared" si="87"/>
        <v>1
 ESTUFA (S)</v>
      </c>
      <c r="I246" s="25">
        <f t="shared" si="88"/>
        <v>7</v>
      </c>
      <c r="J246" s="88">
        <v>1</v>
      </c>
      <c r="K246" s="26">
        <v>7</v>
      </c>
      <c r="N246" s="27"/>
      <c r="O246" s="28"/>
      <c r="P246" s="93"/>
      <c r="Q246" s="97"/>
      <c r="S246" s="18"/>
      <c r="T246" s="2" t="str">
        <f t="shared" si="77"/>
        <v>Imprimir</v>
      </c>
      <c r="U246" s="2"/>
      <c r="V246" s="2"/>
      <c r="W246" s="63"/>
      <c r="X246" s="18"/>
      <c r="Y246" s="18"/>
      <c r="Z246" s="18"/>
      <c r="AA246" s="18"/>
      <c r="AB246" s="18"/>
      <c r="AD246" s="22"/>
      <c r="AE246" s="29"/>
      <c r="AF246" s="30"/>
      <c r="AG246" s="29"/>
      <c r="AH246" s="29"/>
      <c r="AI246" s="11"/>
      <c r="AJ246" s="31"/>
      <c r="AK246" s="31"/>
    </row>
    <row r="247" spans="1:37" s="26" customFormat="1" ht="78.75" customHeight="1" x14ac:dyDescent="0.25">
      <c r="A247" s="91">
        <v>234</v>
      </c>
      <c r="B247" s="85">
        <v>113841</v>
      </c>
      <c r="C247" s="21" t="s">
        <v>672</v>
      </c>
      <c r="D247" s="22">
        <v>3630</v>
      </c>
      <c r="E247" s="23" t="s">
        <v>10</v>
      </c>
      <c r="F247" s="23" t="s">
        <v>11</v>
      </c>
      <c r="G247" s="90" t="s">
        <v>456</v>
      </c>
      <c r="H247" s="94" t="str">
        <f t="shared" si="87"/>
        <v>1
 ESTUFA (S)</v>
      </c>
      <c r="I247" s="25">
        <f t="shared" si="88"/>
        <v>5</v>
      </c>
      <c r="J247" s="88">
        <v>1</v>
      </c>
      <c r="K247" s="26">
        <v>5</v>
      </c>
      <c r="N247" s="27"/>
      <c r="O247" s="28"/>
      <c r="P247" s="93"/>
      <c r="Q247" s="97"/>
      <c r="S247" s="18"/>
      <c r="T247" s="2" t="str">
        <f t="shared" si="77"/>
        <v>Imprimir</v>
      </c>
      <c r="U247" s="2"/>
      <c r="V247" s="2"/>
      <c r="W247" s="63"/>
      <c r="X247" s="18"/>
      <c r="Y247" s="18"/>
      <c r="Z247" s="18"/>
      <c r="AA247" s="18"/>
      <c r="AB247" s="18"/>
      <c r="AD247" s="22"/>
      <c r="AE247" s="29"/>
      <c r="AF247" s="30"/>
      <c r="AG247" s="29"/>
      <c r="AH247" s="29"/>
      <c r="AI247" s="11"/>
      <c r="AJ247" s="31"/>
      <c r="AK247" s="31"/>
    </row>
    <row r="248" spans="1:37" s="26" customFormat="1" ht="84.75" customHeight="1" x14ac:dyDescent="0.25">
      <c r="A248" s="91">
        <v>235</v>
      </c>
      <c r="B248" s="85">
        <v>113922</v>
      </c>
      <c r="C248" s="21" t="s">
        <v>673</v>
      </c>
      <c r="D248" s="22">
        <v>3630</v>
      </c>
      <c r="E248" s="23" t="s">
        <v>10</v>
      </c>
      <c r="F248" s="23" t="s">
        <v>11</v>
      </c>
      <c r="G248" s="80" t="s">
        <v>343</v>
      </c>
      <c r="H248" s="94" t="str">
        <f t="shared" si="87"/>
        <v>1
 ESTUFA (S)</v>
      </c>
      <c r="I248" s="25">
        <f t="shared" si="88"/>
        <v>5</v>
      </c>
      <c r="J248" s="88">
        <v>1</v>
      </c>
      <c r="K248" s="26">
        <v>5</v>
      </c>
      <c r="N248" s="27"/>
      <c r="O248" s="28"/>
      <c r="P248" s="93"/>
      <c r="Q248" s="97"/>
      <c r="S248" s="18"/>
      <c r="T248" s="2" t="str">
        <f t="shared" si="77"/>
        <v>Imprimir</v>
      </c>
      <c r="U248" s="2"/>
      <c r="V248" s="2"/>
      <c r="W248" s="63"/>
      <c r="X248" s="18"/>
      <c r="Y248" s="18"/>
      <c r="Z248" s="18"/>
      <c r="AA248" s="18"/>
      <c r="AB248" s="18"/>
      <c r="AD248" s="22"/>
      <c r="AE248" s="29"/>
      <c r="AF248" s="30"/>
      <c r="AG248" s="29"/>
      <c r="AH248" s="29"/>
      <c r="AI248" s="11"/>
      <c r="AJ248" s="31"/>
      <c r="AK248" s="31"/>
    </row>
    <row r="249" spans="1:37" s="26" customFormat="1" ht="60" x14ac:dyDescent="0.25">
      <c r="A249" s="91">
        <v>236</v>
      </c>
      <c r="B249" s="85">
        <v>114016</v>
      </c>
      <c r="C249" s="21" t="s">
        <v>674</v>
      </c>
      <c r="D249" s="22">
        <v>3630</v>
      </c>
      <c r="E249" s="23" t="s">
        <v>10</v>
      </c>
      <c r="F249" s="23" t="s">
        <v>11</v>
      </c>
      <c r="G249" s="80" t="s">
        <v>802</v>
      </c>
      <c r="H249" s="94" t="str">
        <f t="shared" si="87"/>
        <v>1
 ESTUFA (S)</v>
      </c>
      <c r="I249" s="25">
        <f t="shared" si="88"/>
        <v>2</v>
      </c>
      <c r="J249" s="88">
        <v>1</v>
      </c>
      <c r="K249" s="26">
        <v>2</v>
      </c>
      <c r="N249" s="27"/>
      <c r="O249" s="28"/>
      <c r="P249" s="93"/>
      <c r="Q249" s="97"/>
      <c r="S249" s="18"/>
      <c r="T249" s="2" t="str">
        <f t="shared" si="77"/>
        <v>Imprimir</v>
      </c>
      <c r="U249" s="2"/>
      <c r="V249" s="2"/>
      <c r="W249" s="63"/>
      <c r="X249" s="18"/>
      <c r="Y249" s="18"/>
      <c r="Z249" s="18"/>
      <c r="AA249" s="18"/>
      <c r="AB249" s="18"/>
      <c r="AD249" s="22"/>
      <c r="AE249" s="29"/>
      <c r="AF249" s="30"/>
      <c r="AG249" s="29"/>
      <c r="AH249" s="29"/>
      <c r="AI249" s="11"/>
      <c r="AJ249" s="31"/>
      <c r="AK249" s="31"/>
    </row>
    <row r="250" spans="1:37" s="26" customFormat="1" ht="81.75" customHeight="1" x14ac:dyDescent="0.25">
      <c r="A250" s="91">
        <v>237</v>
      </c>
      <c r="B250" s="85">
        <v>114086</v>
      </c>
      <c r="C250" s="21" t="s">
        <v>675</v>
      </c>
      <c r="D250" s="22">
        <v>18150</v>
      </c>
      <c r="E250" s="23" t="s">
        <v>10</v>
      </c>
      <c r="F250" s="23" t="s">
        <v>11</v>
      </c>
      <c r="G250" s="90" t="s">
        <v>420</v>
      </c>
      <c r="H250" s="94" t="str">
        <f t="shared" si="87"/>
        <v>5
 ESTUFA (S)</v>
      </c>
      <c r="I250" s="25">
        <f t="shared" si="88"/>
        <v>14</v>
      </c>
      <c r="J250" s="88">
        <v>5</v>
      </c>
      <c r="K250" s="26">
        <v>14</v>
      </c>
      <c r="N250" s="27"/>
      <c r="O250" s="28"/>
      <c r="P250" s="93"/>
      <c r="Q250" s="97"/>
      <c r="S250" s="18"/>
      <c r="T250" s="2" t="str">
        <f t="shared" si="77"/>
        <v>Imprimir</v>
      </c>
      <c r="U250" s="2"/>
      <c r="V250" s="2"/>
      <c r="W250" s="63"/>
      <c r="X250" s="18"/>
      <c r="Y250" s="18"/>
      <c r="Z250" s="18"/>
      <c r="AA250" s="18"/>
      <c r="AB250" s="18"/>
      <c r="AD250" s="22"/>
      <c r="AE250" s="29"/>
      <c r="AF250" s="30"/>
      <c r="AG250" s="29"/>
      <c r="AH250" s="29"/>
      <c r="AI250" s="11"/>
      <c r="AJ250" s="31"/>
      <c r="AK250" s="31"/>
    </row>
    <row r="251" spans="1:37" s="26" customFormat="1" ht="70.5" customHeight="1" x14ac:dyDescent="0.25">
      <c r="A251" s="91">
        <v>238</v>
      </c>
      <c r="B251" s="85">
        <v>114173</v>
      </c>
      <c r="C251" s="21" t="s">
        <v>676</v>
      </c>
      <c r="D251" s="22">
        <v>29754</v>
      </c>
      <c r="E251" s="23" t="s">
        <v>10</v>
      </c>
      <c r="F251" s="23" t="s">
        <v>11</v>
      </c>
      <c r="G251" s="90" t="s">
        <v>441</v>
      </c>
      <c r="H251" s="92" t="str">
        <f t="shared" ref="H251:H252" si="89">J251&amp;"
 ESTUFA (S)"</f>
        <v>4
 ESTUFA (S)</v>
      </c>
      <c r="I251" s="25">
        <f>K251</f>
        <v>20</v>
      </c>
      <c r="J251" s="88">
        <v>4</v>
      </c>
      <c r="K251" s="26">
        <v>20</v>
      </c>
      <c r="N251" s="27"/>
      <c r="O251" s="28"/>
      <c r="P251" s="93"/>
      <c r="Q251" s="98"/>
      <c r="S251" s="18"/>
      <c r="T251" s="2" t="str">
        <f t="shared" si="77"/>
        <v>Imprimir</v>
      </c>
      <c r="U251" s="2"/>
      <c r="V251" s="2"/>
      <c r="W251" s="63"/>
      <c r="X251" s="18"/>
      <c r="Y251" s="18"/>
      <c r="Z251" s="18"/>
      <c r="AA251" s="18"/>
      <c r="AB251" s="18"/>
      <c r="AD251" s="22"/>
      <c r="AE251" s="29"/>
      <c r="AF251" s="30"/>
      <c r="AG251" s="29"/>
      <c r="AH251" s="29"/>
      <c r="AI251" s="11"/>
      <c r="AJ251" s="31"/>
      <c r="AK251" s="31"/>
    </row>
    <row r="252" spans="1:37" s="26" customFormat="1" ht="30" x14ac:dyDescent="0.25">
      <c r="A252" s="91">
        <v>239</v>
      </c>
      <c r="B252" s="85">
        <v>114195</v>
      </c>
      <c r="C252" s="21" t="s">
        <v>677</v>
      </c>
      <c r="D252" s="22">
        <v>25410</v>
      </c>
      <c r="E252" s="23" t="s">
        <v>10</v>
      </c>
      <c r="F252" s="23" t="s">
        <v>11</v>
      </c>
      <c r="G252" s="90" t="s">
        <v>336</v>
      </c>
      <c r="H252" s="94" t="str">
        <f t="shared" si="89"/>
        <v>7
 ESTUFA (S)</v>
      </c>
      <c r="I252" s="25">
        <f>K252</f>
        <v>27</v>
      </c>
      <c r="J252" s="88">
        <v>7</v>
      </c>
      <c r="K252" s="26">
        <v>27</v>
      </c>
      <c r="N252" s="27"/>
      <c r="O252" s="28"/>
      <c r="P252" s="93"/>
      <c r="Q252" s="97"/>
      <c r="S252" s="18"/>
      <c r="T252" s="2" t="str">
        <f t="shared" si="77"/>
        <v>Imprimir</v>
      </c>
      <c r="U252" s="2"/>
      <c r="V252" s="2"/>
      <c r="W252" s="63"/>
      <c r="X252" s="18"/>
      <c r="Y252" s="18"/>
      <c r="Z252" s="18"/>
      <c r="AA252" s="18"/>
      <c r="AB252" s="18"/>
      <c r="AD252" s="22"/>
      <c r="AE252" s="29"/>
      <c r="AF252" s="30"/>
      <c r="AG252" s="29"/>
      <c r="AH252" s="29"/>
      <c r="AI252" s="11"/>
      <c r="AJ252" s="31"/>
      <c r="AK252" s="31"/>
    </row>
    <row r="253" spans="1:37" s="26" customFormat="1" ht="45" x14ac:dyDescent="0.25">
      <c r="A253" s="91">
        <v>240</v>
      </c>
      <c r="B253" s="85">
        <v>114508</v>
      </c>
      <c r="C253" s="21" t="s">
        <v>678</v>
      </c>
      <c r="D253" s="22">
        <v>29754</v>
      </c>
      <c r="E253" s="23" t="s">
        <v>10</v>
      </c>
      <c r="F253" s="23" t="s">
        <v>11</v>
      </c>
      <c r="G253" s="80" t="s">
        <v>437</v>
      </c>
      <c r="H253" s="92" t="str">
        <f t="shared" ref="H253:H258" si="90">J253&amp;"
 ESTUFA (S)"</f>
        <v>4
 ESTUFA (S)</v>
      </c>
      <c r="I253" s="25">
        <f t="shared" ref="I253:I258" si="91">K253</f>
        <v>11</v>
      </c>
      <c r="J253" s="88">
        <v>4</v>
      </c>
      <c r="K253" s="26">
        <v>11</v>
      </c>
      <c r="N253" s="27"/>
      <c r="O253" s="28"/>
      <c r="P253" s="93"/>
      <c r="Q253" s="98"/>
      <c r="S253" s="18"/>
      <c r="T253" s="2" t="str">
        <f t="shared" si="77"/>
        <v>Imprimir</v>
      </c>
      <c r="U253" s="2"/>
      <c r="V253" s="2"/>
      <c r="W253" s="63"/>
      <c r="X253" s="18"/>
      <c r="Y253" s="18"/>
      <c r="Z253" s="18"/>
      <c r="AA253" s="18"/>
      <c r="AB253" s="18"/>
      <c r="AD253" s="22"/>
      <c r="AE253" s="29"/>
      <c r="AF253" s="30"/>
      <c r="AG253" s="29"/>
      <c r="AH253" s="29"/>
      <c r="AI253" s="11"/>
      <c r="AJ253" s="31"/>
      <c r="AK253" s="31"/>
    </row>
    <row r="254" spans="1:37" s="26" customFormat="1" ht="60" x14ac:dyDescent="0.25">
      <c r="A254" s="91">
        <v>241</v>
      </c>
      <c r="B254" s="85">
        <v>114572</v>
      </c>
      <c r="C254" s="21" t="s">
        <v>679</v>
      </c>
      <c r="D254" s="22">
        <v>7438.5</v>
      </c>
      <c r="E254" s="23" t="s">
        <v>10</v>
      </c>
      <c r="F254" s="23" t="s">
        <v>11</v>
      </c>
      <c r="G254" s="90" t="s">
        <v>784</v>
      </c>
      <c r="H254" s="92" t="str">
        <f t="shared" si="90"/>
        <v>1
 ESTUFA (S)</v>
      </c>
      <c r="I254" s="25">
        <f t="shared" si="91"/>
        <v>4</v>
      </c>
      <c r="J254" s="88">
        <v>1</v>
      </c>
      <c r="K254" s="26">
        <v>4</v>
      </c>
      <c r="N254" s="27"/>
      <c r="O254" s="28"/>
      <c r="P254" s="93"/>
      <c r="Q254" s="98"/>
      <c r="S254" s="18"/>
      <c r="T254" s="2" t="str">
        <f t="shared" si="77"/>
        <v>Imprimir</v>
      </c>
      <c r="U254" s="2"/>
      <c r="V254" s="2"/>
      <c r="W254" s="2"/>
      <c r="X254" s="18"/>
      <c r="Y254" s="18"/>
      <c r="Z254" s="18"/>
      <c r="AA254" s="18"/>
      <c r="AB254" s="18"/>
      <c r="AD254" s="22"/>
      <c r="AE254" s="29"/>
      <c r="AF254" s="30"/>
      <c r="AG254" s="29"/>
      <c r="AH254" s="29"/>
      <c r="AI254" s="11"/>
      <c r="AJ254" s="31"/>
      <c r="AK254" s="31"/>
    </row>
    <row r="255" spans="1:37" s="26" customFormat="1" ht="60" x14ac:dyDescent="0.25">
      <c r="A255" s="91">
        <v>242</v>
      </c>
      <c r="B255" s="85">
        <v>114694</v>
      </c>
      <c r="C255" s="21" t="s">
        <v>680</v>
      </c>
      <c r="D255" s="22">
        <v>7438.5</v>
      </c>
      <c r="E255" s="23" t="s">
        <v>10</v>
      </c>
      <c r="F255" s="23" t="s">
        <v>11</v>
      </c>
      <c r="G255" s="90" t="s">
        <v>312</v>
      </c>
      <c r="H255" s="92" t="str">
        <f t="shared" si="90"/>
        <v>1
 ESTUFA (S)</v>
      </c>
      <c r="I255" s="25">
        <f t="shared" si="91"/>
        <v>4</v>
      </c>
      <c r="J255" s="88">
        <v>1</v>
      </c>
      <c r="K255" s="26">
        <v>4</v>
      </c>
      <c r="N255" s="27"/>
      <c r="O255" s="28"/>
      <c r="P255" s="93"/>
      <c r="Q255" s="98"/>
      <c r="S255" s="18"/>
      <c r="T255" s="2" t="str">
        <f t="shared" si="77"/>
        <v>Imprimir</v>
      </c>
      <c r="U255" s="2"/>
      <c r="V255" s="2"/>
      <c r="W255" s="2"/>
      <c r="X255" s="18"/>
      <c r="Y255" s="18"/>
      <c r="Z255" s="18"/>
      <c r="AA255" s="18"/>
      <c r="AB255" s="18"/>
      <c r="AD255" s="22"/>
      <c r="AE255" s="29"/>
      <c r="AF255" s="30"/>
      <c r="AG255" s="29"/>
      <c r="AH255" s="29"/>
      <c r="AI255" s="11"/>
      <c r="AJ255" s="31"/>
      <c r="AK255" s="31"/>
    </row>
    <row r="256" spans="1:37" s="26" customFormat="1" ht="45" x14ac:dyDescent="0.25">
      <c r="A256" s="91">
        <v>243</v>
      </c>
      <c r="B256" s="85">
        <v>114714</v>
      </c>
      <c r="C256" s="21" t="s">
        <v>681</v>
      </c>
      <c r="D256" s="22">
        <v>3630</v>
      </c>
      <c r="E256" s="23" t="s">
        <v>10</v>
      </c>
      <c r="F256" s="23" t="s">
        <v>11</v>
      </c>
      <c r="G256" s="90" t="s">
        <v>787</v>
      </c>
      <c r="H256" s="94" t="str">
        <f t="shared" si="90"/>
        <v>1
 ESTUFA (S)</v>
      </c>
      <c r="I256" s="25">
        <f t="shared" si="91"/>
        <v>6</v>
      </c>
      <c r="J256" s="88">
        <v>1</v>
      </c>
      <c r="K256" s="26">
        <v>6</v>
      </c>
      <c r="N256" s="27"/>
      <c r="O256" s="28"/>
      <c r="P256" s="93"/>
      <c r="Q256" s="97"/>
      <c r="S256" s="18"/>
      <c r="T256" s="2" t="str">
        <f t="shared" si="77"/>
        <v>Imprimir</v>
      </c>
      <c r="U256" s="2"/>
      <c r="V256" s="2"/>
      <c r="W256" s="2"/>
      <c r="X256" s="18"/>
      <c r="Y256" s="18"/>
      <c r="Z256" s="18"/>
      <c r="AA256" s="18"/>
      <c r="AB256" s="18"/>
      <c r="AD256" s="22"/>
      <c r="AE256" s="29"/>
      <c r="AF256" s="30"/>
      <c r="AG256" s="29"/>
      <c r="AH256" s="29"/>
      <c r="AI256" s="11"/>
      <c r="AJ256" s="31"/>
      <c r="AK256" s="31"/>
    </row>
    <row r="257" spans="1:37" s="26" customFormat="1" ht="64.5" customHeight="1" x14ac:dyDescent="0.25">
      <c r="A257" s="91">
        <v>244</v>
      </c>
      <c r="B257" s="85">
        <v>114763</v>
      </c>
      <c r="C257" s="21" t="s">
        <v>682</v>
      </c>
      <c r="D257" s="22">
        <v>3630</v>
      </c>
      <c r="E257" s="23" t="s">
        <v>10</v>
      </c>
      <c r="F257" s="23" t="s">
        <v>11</v>
      </c>
      <c r="G257" s="90" t="s">
        <v>787</v>
      </c>
      <c r="H257" s="94" t="str">
        <f t="shared" si="90"/>
        <v>1
 ESTUFA (S)</v>
      </c>
      <c r="I257" s="25">
        <f t="shared" si="91"/>
        <v>6</v>
      </c>
      <c r="J257" s="88">
        <v>1</v>
      </c>
      <c r="K257" s="26">
        <v>6</v>
      </c>
      <c r="N257" s="27"/>
      <c r="O257" s="28"/>
      <c r="P257" s="93"/>
      <c r="Q257" s="97"/>
      <c r="S257" s="18"/>
      <c r="T257" s="2" t="str">
        <f t="shared" si="77"/>
        <v>Imprimir</v>
      </c>
      <c r="U257" s="2"/>
      <c r="V257" s="2"/>
      <c r="W257" s="2"/>
      <c r="X257" s="18"/>
      <c r="Y257" s="18"/>
      <c r="Z257" s="18"/>
      <c r="AA257" s="18"/>
      <c r="AB257" s="18"/>
      <c r="AD257" s="22"/>
      <c r="AE257" s="29"/>
      <c r="AF257" s="30"/>
      <c r="AG257" s="29"/>
      <c r="AH257" s="29"/>
      <c r="AI257" s="11"/>
      <c r="AJ257" s="31"/>
      <c r="AK257" s="31"/>
    </row>
    <row r="258" spans="1:37" s="26" customFormat="1" ht="45" x14ac:dyDescent="0.25">
      <c r="A258" s="91">
        <v>245</v>
      </c>
      <c r="B258" s="85">
        <v>114803</v>
      </c>
      <c r="C258" s="21" t="s">
        <v>683</v>
      </c>
      <c r="D258" s="22">
        <v>3630</v>
      </c>
      <c r="E258" s="23" t="s">
        <v>10</v>
      </c>
      <c r="F258" s="23" t="s">
        <v>11</v>
      </c>
      <c r="G258" s="80" t="s">
        <v>452</v>
      </c>
      <c r="H258" s="94" t="str">
        <f t="shared" si="90"/>
        <v>1
 ESTUFA (S)</v>
      </c>
      <c r="I258" s="25">
        <f t="shared" si="91"/>
        <v>5</v>
      </c>
      <c r="J258" s="88">
        <v>1</v>
      </c>
      <c r="K258" s="26">
        <v>5</v>
      </c>
      <c r="N258" s="27"/>
      <c r="O258" s="28"/>
      <c r="P258" s="93"/>
      <c r="Q258" s="97"/>
      <c r="S258" s="18"/>
      <c r="T258" s="2" t="str">
        <f t="shared" si="77"/>
        <v>Imprimir</v>
      </c>
      <c r="U258" s="2"/>
      <c r="V258" s="2"/>
      <c r="W258" s="2"/>
      <c r="X258" s="18"/>
      <c r="Y258" s="18"/>
      <c r="Z258" s="18"/>
      <c r="AA258" s="18"/>
      <c r="AB258" s="18"/>
      <c r="AD258" s="22"/>
      <c r="AE258" s="29"/>
      <c r="AF258" s="30"/>
      <c r="AG258" s="29"/>
      <c r="AH258" s="29"/>
      <c r="AI258" s="11"/>
      <c r="AJ258" s="31"/>
      <c r="AK258" s="31"/>
    </row>
    <row r="259" spans="1:37" s="26" customFormat="1" ht="45" x14ac:dyDescent="0.25">
      <c r="A259" s="91">
        <v>246</v>
      </c>
      <c r="B259" s="85">
        <v>114840</v>
      </c>
      <c r="C259" s="21" t="s">
        <v>684</v>
      </c>
      <c r="D259" s="22">
        <v>7438.5</v>
      </c>
      <c r="E259" s="23" t="s">
        <v>10</v>
      </c>
      <c r="F259" s="23" t="s">
        <v>11</v>
      </c>
      <c r="G259" s="80" t="s">
        <v>461</v>
      </c>
      <c r="H259" s="92" t="str">
        <f t="shared" ref="H259:H263" si="92">J259&amp;"
 ESTUFA (S)"</f>
        <v>1
 ESTUFA (S)</v>
      </c>
      <c r="I259" s="25">
        <f>K259</f>
        <v>4</v>
      </c>
      <c r="J259" s="88">
        <v>1</v>
      </c>
      <c r="K259" s="26">
        <v>4</v>
      </c>
      <c r="N259" s="27"/>
      <c r="O259" s="28"/>
      <c r="P259" s="93"/>
      <c r="Q259" s="98"/>
      <c r="S259" s="18"/>
      <c r="T259" s="2" t="str">
        <f t="shared" si="77"/>
        <v>Imprimir</v>
      </c>
      <c r="U259" s="2"/>
      <c r="V259" s="2"/>
      <c r="W259" s="2"/>
      <c r="X259" s="18"/>
      <c r="Y259" s="18"/>
      <c r="Z259" s="18"/>
      <c r="AA259" s="18"/>
      <c r="AB259" s="18"/>
      <c r="AD259" s="22"/>
      <c r="AE259" s="29"/>
      <c r="AF259" s="30"/>
      <c r="AG259" s="29"/>
      <c r="AH259" s="29"/>
      <c r="AI259" s="11"/>
      <c r="AJ259" s="31"/>
      <c r="AK259" s="31"/>
    </row>
    <row r="260" spans="1:37" s="26" customFormat="1" ht="30" x14ac:dyDescent="0.25">
      <c r="A260" s="91">
        <v>247</v>
      </c>
      <c r="B260" s="85">
        <v>114877</v>
      </c>
      <c r="C260" s="21" t="s">
        <v>685</v>
      </c>
      <c r="D260" s="22">
        <v>3630</v>
      </c>
      <c r="E260" s="23" t="s">
        <v>10</v>
      </c>
      <c r="F260" s="23" t="s">
        <v>11</v>
      </c>
      <c r="G260" s="90" t="s">
        <v>342</v>
      </c>
      <c r="H260" s="94" t="str">
        <f t="shared" si="92"/>
        <v>1
 ESTUFA (S)</v>
      </c>
      <c r="I260" s="25">
        <f t="shared" ref="I260:I263" si="93">K260</f>
        <v>5</v>
      </c>
      <c r="J260" s="88">
        <v>1</v>
      </c>
      <c r="K260" s="26">
        <v>5</v>
      </c>
      <c r="N260" s="27"/>
      <c r="O260" s="28"/>
      <c r="P260" s="93"/>
      <c r="Q260" s="97"/>
      <c r="S260" s="18"/>
      <c r="T260" s="2" t="str">
        <f t="shared" si="77"/>
        <v>Imprimir</v>
      </c>
      <c r="U260" s="2"/>
      <c r="V260" s="2"/>
      <c r="W260" s="2"/>
      <c r="X260" s="18"/>
      <c r="Y260" s="18"/>
      <c r="Z260" s="18"/>
      <c r="AA260" s="18"/>
      <c r="AB260" s="18"/>
      <c r="AD260" s="22"/>
      <c r="AE260" s="29"/>
      <c r="AF260" s="30"/>
      <c r="AG260" s="29"/>
      <c r="AH260" s="29"/>
      <c r="AI260" s="11"/>
      <c r="AJ260" s="31"/>
      <c r="AK260" s="31"/>
    </row>
    <row r="261" spans="1:37" s="26" customFormat="1" ht="47.25" customHeight="1" x14ac:dyDescent="0.25">
      <c r="A261" s="91">
        <v>248</v>
      </c>
      <c r="B261" s="85">
        <v>114914</v>
      </c>
      <c r="C261" s="21" t="s">
        <v>686</v>
      </c>
      <c r="D261" s="22">
        <v>25410</v>
      </c>
      <c r="E261" s="23" t="s">
        <v>10</v>
      </c>
      <c r="F261" s="23" t="s">
        <v>11</v>
      </c>
      <c r="G261" s="90" t="s">
        <v>354</v>
      </c>
      <c r="H261" s="94" t="str">
        <f t="shared" si="92"/>
        <v>7
 ESTUFA (S)</v>
      </c>
      <c r="I261" s="25">
        <f t="shared" si="93"/>
        <v>27</v>
      </c>
      <c r="J261" s="88">
        <v>7</v>
      </c>
      <c r="K261" s="26">
        <v>27</v>
      </c>
      <c r="N261" s="27"/>
      <c r="O261" s="28"/>
      <c r="P261" s="93"/>
      <c r="Q261" s="97"/>
      <c r="S261" s="18"/>
      <c r="T261" s="2" t="str">
        <f t="shared" si="77"/>
        <v>Imprimir</v>
      </c>
      <c r="U261" s="2"/>
      <c r="V261" s="2"/>
      <c r="W261" s="2"/>
      <c r="X261" s="18"/>
      <c r="Y261" s="18"/>
      <c r="Z261" s="18"/>
      <c r="AA261" s="18"/>
      <c r="AB261" s="18"/>
      <c r="AD261" s="22"/>
      <c r="AE261" s="29"/>
      <c r="AF261" s="30"/>
      <c r="AG261" s="29"/>
      <c r="AH261" s="29"/>
      <c r="AI261" s="11"/>
      <c r="AJ261" s="31"/>
      <c r="AK261" s="31"/>
    </row>
    <row r="262" spans="1:37" s="26" customFormat="1" ht="45" x14ac:dyDescent="0.25">
      <c r="A262" s="91">
        <v>249</v>
      </c>
      <c r="B262" s="85">
        <v>114998</v>
      </c>
      <c r="C262" s="21" t="s">
        <v>687</v>
      </c>
      <c r="D262" s="22">
        <v>10890</v>
      </c>
      <c r="E262" s="23" t="s">
        <v>10</v>
      </c>
      <c r="F262" s="23" t="s">
        <v>11</v>
      </c>
      <c r="G262" s="46" t="s">
        <v>340</v>
      </c>
      <c r="H262" s="94" t="str">
        <f t="shared" si="92"/>
        <v>3
 ESTUFA (S)</v>
      </c>
      <c r="I262" s="25">
        <f t="shared" si="93"/>
        <v>12</v>
      </c>
      <c r="J262" s="88">
        <v>3</v>
      </c>
      <c r="K262" s="26">
        <v>12</v>
      </c>
      <c r="N262" s="27"/>
      <c r="O262" s="28"/>
      <c r="P262" s="93"/>
      <c r="Q262" s="97"/>
      <c r="S262" s="18"/>
      <c r="T262" s="2" t="str">
        <f t="shared" si="77"/>
        <v>Imprimir</v>
      </c>
      <c r="U262" s="2"/>
      <c r="V262" s="2"/>
      <c r="W262" s="2"/>
      <c r="X262" s="18"/>
      <c r="Y262" s="18"/>
      <c r="Z262" s="18"/>
      <c r="AA262" s="18"/>
      <c r="AB262" s="18"/>
      <c r="AD262" s="22"/>
      <c r="AE262" s="29"/>
      <c r="AF262" s="30"/>
      <c r="AG262" s="29"/>
      <c r="AH262" s="29"/>
      <c r="AI262" s="11"/>
      <c r="AJ262" s="31"/>
      <c r="AK262" s="31"/>
    </row>
    <row r="263" spans="1:37" s="26" customFormat="1" ht="45" x14ac:dyDescent="0.25">
      <c r="A263" s="91">
        <v>250</v>
      </c>
      <c r="B263" s="85">
        <v>115094</v>
      </c>
      <c r="C263" s="21" t="s">
        <v>688</v>
      </c>
      <c r="D263" s="22">
        <v>39930</v>
      </c>
      <c r="E263" s="23" t="s">
        <v>10</v>
      </c>
      <c r="F263" s="23" t="s">
        <v>11</v>
      </c>
      <c r="G263" s="90" t="s">
        <v>44</v>
      </c>
      <c r="H263" s="94" t="str">
        <f t="shared" si="92"/>
        <v>11
 ESTUFA (S)</v>
      </c>
      <c r="I263" s="25">
        <f t="shared" si="93"/>
        <v>46</v>
      </c>
      <c r="J263" s="88">
        <v>11</v>
      </c>
      <c r="K263" s="26">
        <v>46</v>
      </c>
      <c r="N263" s="27"/>
      <c r="O263" s="28"/>
      <c r="P263" s="93"/>
      <c r="Q263" s="97"/>
      <c r="S263" s="18"/>
      <c r="T263" s="2" t="str">
        <f t="shared" si="77"/>
        <v>Imprimir</v>
      </c>
      <c r="U263" s="2"/>
      <c r="V263" s="2"/>
      <c r="W263" s="2"/>
      <c r="X263" s="18"/>
      <c r="Y263" s="18"/>
      <c r="Z263" s="18"/>
      <c r="AA263" s="18"/>
      <c r="AB263" s="18"/>
      <c r="AD263" s="22"/>
      <c r="AE263" s="29"/>
      <c r="AF263" s="30"/>
      <c r="AG263" s="29"/>
      <c r="AH263" s="29"/>
      <c r="AI263" s="11"/>
      <c r="AJ263" s="31"/>
      <c r="AK263" s="31"/>
    </row>
    <row r="264" spans="1:37" s="26" customFormat="1" ht="60" x14ac:dyDescent="0.25">
      <c r="A264" s="91">
        <v>251</v>
      </c>
      <c r="B264" s="85">
        <v>115128</v>
      </c>
      <c r="C264" s="21" t="s">
        <v>689</v>
      </c>
      <c r="D264" s="22">
        <v>7438.5</v>
      </c>
      <c r="E264" s="23" t="s">
        <v>10</v>
      </c>
      <c r="F264" s="23" t="s">
        <v>11</v>
      </c>
      <c r="G264" s="46" t="s">
        <v>796</v>
      </c>
      <c r="H264" s="92" t="str">
        <f t="shared" ref="H264:H266" si="94">J264&amp;"
 ESTUFA (S)"</f>
        <v>1
 ESTUFA (S)</v>
      </c>
      <c r="I264" s="25">
        <f>K264</f>
        <v>2</v>
      </c>
      <c r="J264" s="88">
        <v>1</v>
      </c>
      <c r="K264" s="26">
        <v>2</v>
      </c>
      <c r="N264" s="27"/>
      <c r="O264" s="28"/>
      <c r="P264" s="93"/>
      <c r="Q264" s="98"/>
      <c r="S264" s="18"/>
      <c r="T264" s="2" t="str">
        <f t="shared" si="77"/>
        <v>Imprimir</v>
      </c>
      <c r="U264" s="2"/>
      <c r="V264" s="2"/>
      <c r="W264" s="2"/>
      <c r="X264" s="18"/>
      <c r="Y264" s="18"/>
      <c r="Z264" s="18"/>
      <c r="AA264" s="18"/>
      <c r="AB264" s="18"/>
      <c r="AD264" s="22"/>
      <c r="AE264" s="29"/>
      <c r="AF264" s="30"/>
      <c r="AG264" s="29"/>
      <c r="AH264" s="29"/>
      <c r="AI264" s="11"/>
      <c r="AJ264" s="31"/>
      <c r="AK264" s="31"/>
    </row>
    <row r="265" spans="1:37" s="26" customFormat="1" ht="30" x14ac:dyDescent="0.25">
      <c r="A265" s="91">
        <v>252</v>
      </c>
      <c r="B265" s="85">
        <v>115153</v>
      </c>
      <c r="C265" s="21" t="s">
        <v>690</v>
      </c>
      <c r="D265" s="22">
        <v>3630</v>
      </c>
      <c r="E265" s="23" t="s">
        <v>10</v>
      </c>
      <c r="F265" s="23" t="s">
        <v>11</v>
      </c>
      <c r="G265" s="90" t="s">
        <v>785</v>
      </c>
      <c r="H265" s="94" t="str">
        <f t="shared" si="94"/>
        <v>1
 ESTUFA (S)</v>
      </c>
      <c r="I265" s="25">
        <f t="shared" ref="I265:I266" si="95">K265</f>
        <v>2</v>
      </c>
      <c r="J265" s="88">
        <v>1</v>
      </c>
      <c r="K265" s="26">
        <v>2</v>
      </c>
      <c r="N265" s="27"/>
      <c r="O265" s="28"/>
      <c r="P265" s="93"/>
      <c r="Q265" s="97"/>
      <c r="S265" s="18"/>
      <c r="T265" s="2" t="str">
        <f t="shared" si="77"/>
        <v>Imprimir</v>
      </c>
      <c r="U265" s="2"/>
      <c r="V265" s="2"/>
      <c r="W265" s="2"/>
      <c r="X265" s="18"/>
      <c r="Y265" s="18"/>
      <c r="Z265" s="18"/>
      <c r="AA265" s="18"/>
      <c r="AB265" s="18"/>
      <c r="AD265" s="22"/>
      <c r="AE265" s="29"/>
      <c r="AF265" s="30"/>
      <c r="AG265" s="29"/>
      <c r="AH265" s="29"/>
      <c r="AI265" s="11"/>
      <c r="AJ265" s="31"/>
      <c r="AK265" s="31"/>
    </row>
    <row r="266" spans="1:37" s="26" customFormat="1" ht="55.5" customHeight="1" x14ac:dyDescent="0.25">
      <c r="A266" s="91">
        <v>253</v>
      </c>
      <c r="B266" s="85">
        <v>115165</v>
      </c>
      <c r="C266" s="21" t="s">
        <v>691</v>
      </c>
      <c r="D266" s="22">
        <v>3630</v>
      </c>
      <c r="E266" s="23" t="s">
        <v>10</v>
      </c>
      <c r="F266" s="23" t="s">
        <v>11</v>
      </c>
      <c r="G266" s="90" t="s">
        <v>354</v>
      </c>
      <c r="H266" s="94" t="str">
        <f t="shared" si="94"/>
        <v>1
 ESTUFA (S)</v>
      </c>
      <c r="I266" s="25">
        <f t="shared" si="95"/>
        <v>4</v>
      </c>
      <c r="J266" s="88">
        <v>1</v>
      </c>
      <c r="K266" s="26">
        <v>4</v>
      </c>
      <c r="N266" s="27"/>
      <c r="O266" s="28"/>
      <c r="P266" s="93"/>
      <c r="Q266" s="97"/>
      <c r="S266" s="18"/>
      <c r="T266" s="2" t="str">
        <f t="shared" si="77"/>
        <v>Imprimir</v>
      </c>
      <c r="U266" s="2"/>
      <c r="V266" s="2"/>
      <c r="W266" s="2"/>
      <c r="X266" s="18"/>
      <c r="Y266" s="18"/>
      <c r="Z266" s="18"/>
      <c r="AA266" s="18"/>
      <c r="AB266" s="18"/>
      <c r="AD266" s="22"/>
      <c r="AE266" s="29"/>
      <c r="AF266" s="30"/>
      <c r="AG266" s="29"/>
      <c r="AH266" s="29"/>
      <c r="AI266" s="11"/>
      <c r="AJ266" s="31"/>
      <c r="AK266" s="31"/>
    </row>
    <row r="267" spans="1:37" s="26" customFormat="1" ht="45" x14ac:dyDescent="0.25">
      <c r="A267" s="91">
        <v>254</v>
      </c>
      <c r="B267" s="85">
        <v>115200</v>
      </c>
      <c r="C267" s="21" t="s">
        <v>692</v>
      </c>
      <c r="D267" s="22">
        <v>112354.38</v>
      </c>
      <c r="E267" s="23" t="s">
        <v>10</v>
      </c>
      <c r="F267" s="23" t="s">
        <v>11</v>
      </c>
      <c r="G267" s="90" t="s">
        <v>332</v>
      </c>
      <c r="H267" s="94" t="str">
        <f>J267&amp;"
 COCINA (S)"</f>
        <v>1
 COCINA (S)</v>
      </c>
      <c r="I267" s="25">
        <f>K267</f>
        <v>3</v>
      </c>
      <c r="J267" s="88">
        <v>1</v>
      </c>
      <c r="K267" s="26">
        <v>3</v>
      </c>
      <c r="N267" s="27"/>
      <c r="O267" s="28"/>
      <c r="P267" s="93"/>
      <c r="Q267" s="102"/>
      <c r="S267" s="18"/>
      <c r="T267" s="2" t="str">
        <f t="shared" si="77"/>
        <v>Imprimir</v>
      </c>
      <c r="U267" s="2"/>
      <c r="V267" s="2"/>
      <c r="W267" s="2"/>
      <c r="X267" s="18"/>
      <c r="Y267" s="18"/>
      <c r="Z267" s="18"/>
      <c r="AA267" s="18"/>
      <c r="AB267" s="18"/>
      <c r="AD267" s="22"/>
      <c r="AE267" s="29"/>
      <c r="AF267" s="30"/>
      <c r="AG267" s="29"/>
      <c r="AH267" s="29"/>
      <c r="AI267" s="11"/>
      <c r="AJ267" s="31"/>
      <c r="AK267" s="31"/>
    </row>
    <row r="268" spans="1:37" s="26" customFormat="1" ht="30" x14ac:dyDescent="0.25">
      <c r="A268" s="91">
        <v>255</v>
      </c>
      <c r="B268" s="85">
        <v>115201</v>
      </c>
      <c r="C268" s="21" t="s">
        <v>693</v>
      </c>
      <c r="D268" s="22">
        <v>29040</v>
      </c>
      <c r="E268" s="23" t="s">
        <v>10</v>
      </c>
      <c r="F268" s="23" t="s">
        <v>11</v>
      </c>
      <c r="G268" s="90" t="s">
        <v>339</v>
      </c>
      <c r="H268" s="94" t="str">
        <f t="shared" ref="H268:H273" si="96">J268&amp;"
 ESTUFA (S)"</f>
        <v>8
 ESTUFA (S)</v>
      </c>
      <c r="I268" s="25">
        <f t="shared" ref="I268:I273" si="97">K268</f>
        <v>38</v>
      </c>
      <c r="J268" s="88">
        <v>8</v>
      </c>
      <c r="K268" s="26">
        <v>38</v>
      </c>
      <c r="N268" s="27"/>
      <c r="O268" s="28"/>
      <c r="P268" s="93"/>
      <c r="Q268" s="97"/>
      <c r="S268" s="18"/>
      <c r="T268" s="2" t="str">
        <f t="shared" si="77"/>
        <v>Imprimir</v>
      </c>
      <c r="U268" s="2"/>
      <c r="V268" s="2"/>
      <c r="W268" s="2"/>
      <c r="X268" s="18"/>
      <c r="Y268" s="18"/>
      <c r="Z268" s="18"/>
      <c r="AA268" s="18"/>
      <c r="AB268" s="18"/>
      <c r="AD268" s="22"/>
      <c r="AE268" s="29"/>
      <c r="AF268" s="30"/>
      <c r="AG268" s="29"/>
      <c r="AH268" s="29"/>
      <c r="AI268" s="11"/>
      <c r="AJ268" s="31"/>
      <c r="AK268" s="31"/>
    </row>
    <row r="269" spans="1:37" s="26" customFormat="1" ht="45" x14ac:dyDescent="0.25">
      <c r="A269" s="91">
        <v>256</v>
      </c>
      <c r="B269" s="85">
        <v>115246</v>
      </c>
      <c r="C269" s="21" t="s">
        <v>694</v>
      </c>
      <c r="D269" s="22">
        <v>3630</v>
      </c>
      <c r="E269" s="23" t="s">
        <v>10</v>
      </c>
      <c r="F269" s="23" t="s">
        <v>11</v>
      </c>
      <c r="G269" s="46" t="s">
        <v>803</v>
      </c>
      <c r="H269" s="94" t="str">
        <f t="shared" si="96"/>
        <v>1
 ESTUFA (S)</v>
      </c>
      <c r="I269" s="25">
        <f t="shared" si="97"/>
        <v>5</v>
      </c>
      <c r="J269" s="88">
        <v>1</v>
      </c>
      <c r="K269" s="26">
        <v>5</v>
      </c>
      <c r="N269" s="27"/>
      <c r="O269" s="28"/>
      <c r="P269" s="93"/>
      <c r="Q269" s="97"/>
      <c r="S269" s="18"/>
      <c r="T269" s="2" t="str">
        <f t="shared" si="77"/>
        <v>Imprimir</v>
      </c>
      <c r="U269" s="2"/>
      <c r="V269" s="2"/>
      <c r="W269" s="2"/>
      <c r="X269" s="18"/>
      <c r="Y269" s="18"/>
      <c r="Z269" s="18"/>
      <c r="AA269" s="18"/>
      <c r="AB269" s="18"/>
      <c r="AD269" s="22"/>
      <c r="AE269" s="29"/>
      <c r="AF269" s="30"/>
      <c r="AG269" s="29"/>
      <c r="AH269" s="29"/>
      <c r="AI269" s="11"/>
      <c r="AJ269" s="31"/>
      <c r="AK269" s="31"/>
    </row>
    <row r="270" spans="1:37" s="26" customFormat="1" ht="45" x14ac:dyDescent="0.25">
      <c r="A270" s="91">
        <v>257</v>
      </c>
      <c r="B270" s="85">
        <v>115281</v>
      </c>
      <c r="C270" s="21" t="s">
        <v>695</v>
      </c>
      <c r="D270" s="22">
        <v>3630</v>
      </c>
      <c r="E270" s="23" t="s">
        <v>10</v>
      </c>
      <c r="F270" s="23" t="s">
        <v>11</v>
      </c>
      <c r="G270" s="90" t="s">
        <v>803</v>
      </c>
      <c r="H270" s="94" t="str">
        <f t="shared" si="96"/>
        <v>1
 ESTUFA (S)</v>
      </c>
      <c r="I270" s="25">
        <f t="shared" si="97"/>
        <v>5</v>
      </c>
      <c r="J270" s="88">
        <v>1</v>
      </c>
      <c r="K270" s="26">
        <v>5</v>
      </c>
      <c r="N270" s="27"/>
      <c r="O270" s="28"/>
      <c r="P270" s="93"/>
      <c r="Q270" s="97"/>
      <c r="S270" s="18"/>
      <c r="T270" s="2" t="str">
        <f t="shared" ref="T270:T312" si="98">IF(C270&lt;&gt;0,"Imprimir","")</f>
        <v>Imprimir</v>
      </c>
      <c r="U270" s="2"/>
      <c r="V270" s="2"/>
      <c r="W270" s="2"/>
      <c r="X270" s="18"/>
      <c r="Y270" s="18"/>
      <c r="Z270" s="18"/>
      <c r="AA270" s="18"/>
      <c r="AB270" s="18"/>
      <c r="AD270" s="22"/>
      <c r="AE270" s="29"/>
      <c r="AF270" s="30"/>
      <c r="AG270" s="29"/>
      <c r="AH270" s="29"/>
      <c r="AI270" s="11"/>
      <c r="AJ270" s="31"/>
      <c r="AK270" s="31"/>
    </row>
    <row r="271" spans="1:37" s="26" customFormat="1" ht="45" x14ac:dyDescent="0.25">
      <c r="A271" s="91">
        <v>258</v>
      </c>
      <c r="B271" s="85">
        <v>115307</v>
      </c>
      <c r="C271" s="21" t="s">
        <v>696</v>
      </c>
      <c r="D271" s="22">
        <v>3630</v>
      </c>
      <c r="E271" s="23" t="s">
        <v>10</v>
      </c>
      <c r="F271" s="23" t="s">
        <v>11</v>
      </c>
      <c r="G271" s="90" t="s">
        <v>346</v>
      </c>
      <c r="H271" s="94" t="str">
        <f t="shared" si="96"/>
        <v>1
 ESTUFA (S)</v>
      </c>
      <c r="I271" s="25">
        <f t="shared" si="97"/>
        <v>2</v>
      </c>
      <c r="J271" s="88">
        <v>1</v>
      </c>
      <c r="K271" s="26">
        <v>2</v>
      </c>
      <c r="N271" s="27"/>
      <c r="O271" s="28"/>
      <c r="P271" s="93"/>
      <c r="Q271" s="97"/>
      <c r="S271" s="18"/>
      <c r="T271" s="2" t="str">
        <f t="shared" si="98"/>
        <v>Imprimir</v>
      </c>
      <c r="U271" s="2"/>
      <c r="V271" s="2"/>
      <c r="W271" s="2"/>
      <c r="X271" s="18"/>
      <c r="Y271" s="18"/>
      <c r="Z271" s="18"/>
      <c r="AA271" s="18"/>
      <c r="AB271" s="18"/>
      <c r="AD271" s="22"/>
      <c r="AE271" s="29"/>
      <c r="AF271" s="30"/>
      <c r="AG271" s="29"/>
      <c r="AH271" s="29"/>
      <c r="AI271" s="11"/>
      <c r="AJ271" s="31"/>
      <c r="AK271" s="31"/>
    </row>
    <row r="272" spans="1:37" s="26" customFormat="1" ht="45" x14ac:dyDescent="0.25">
      <c r="A272" s="91">
        <v>259</v>
      </c>
      <c r="B272" s="85">
        <v>115308</v>
      </c>
      <c r="C272" s="21" t="s">
        <v>697</v>
      </c>
      <c r="D272" s="22">
        <v>3630</v>
      </c>
      <c r="E272" s="23" t="s">
        <v>10</v>
      </c>
      <c r="F272" s="23" t="s">
        <v>11</v>
      </c>
      <c r="G272" s="90" t="s">
        <v>781</v>
      </c>
      <c r="H272" s="94" t="str">
        <f t="shared" si="96"/>
        <v>1
 ESTUFA (S)</v>
      </c>
      <c r="I272" s="25">
        <f t="shared" si="97"/>
        <v>4</v>
      </c>
      <c r="J272" s="88">
        <v>1</v>
      </c>
      <c r="K272" s="26">
        <v>4</v>
      </c>
      <c r="N272" s="27"/>
      <c r="O272" s="28"/>
      <c r="P272" s="93"/>
      <c r="Q272" s="97"/>
      <c r="S272" s="18"/>
      <c r="T272" s="2" t="str">
        <f t="shared" si="98"/>
        <v>Imprimir</v>
      </c>
      <c r="U272" s="2"/>
      <c r="V272" s="2"/>
      <c r="W272" s="2"/>
      <c r="X272" s="18"/>
      <c r="Y272" s="18"/>
      <c r="Z272" s="18"/>
      <c r="AA272" s="18"/>
      <c r="AB272" s="18"/>
      <c r="AD272" s="22"/>
      <c r="AE272" s="29"/>
      <c r="AF272" s="30"/>
      <c r="AG272" s="29"/>
      <c r="AH272" s="29"/>
      <c r="AI272" s="11"/>
      <c r="AJ272" s="31"/>
      <c r="AK272" s="31"/>
    </row>
    <row r="273" spans="1:37" s="26" customFormat="1" ht="45" x14ac:dyDescent="0.25">
      <c r="A273" s="91">
        <v>260</v>
      </c>
      <c r="B273" s="85">
        <v>115331</v>
      </c>
      <c r="C273" s="21" t="s">
        <v>698</v>
      </c>
      <c r="D273" s="22">
        <v>3630</v>
      </c>
      <c r="E273" s="23" t="s">
        <v>10</v>
      </c>
      <c r="F273" s="23" t="s">
        <v>11</v>
      </c>
      <c r="G273" s="46" t="s">
        <v>804</v>
      </c>
      <c r="H273" s="94" t="str">
        <f t="shared" si="96"/>
        <v>1
 ESTUFA (S)</v>
      </c>
      <c r="I273" s="25">
        <f t="shared" si="97"/>
        <v>6</v>
      </c>
      <c r="J273" s="88">
        <v>1</v>
      </c>
      <c r="K273" s="26">
        <v>6</v>
      </c>
      <c r="N273" s="27"/>
      <c r="O273" s="28"/>
      <c r="P273" s="93"/>
      <c r="Q273" s="97"/>
      <c r="S273" s="18"/>
      <c r="T273" s="2" t="str">
        <f t="shared" si="98"/>
        <v>Imprimir</v>
      </c>
      <c r="U273" s="2"/>
      <c r="V273" s="2"/>
      <c r="W273" s="2"/>
      <c r="X273" s="18"/>
      <c r="Y273" s="18"/>
      <c r="Z273" s="18"/>
      <c r="AA273" s="18"/>
      <c r="AB273" s="18"/>
      <c r="AD273" s="22"/>
      <c r="AE273" s="29"/>
      <c r="AF273" s="30"/>
      <c r="AG273" s="29"/>
      <c r="AH273" s="29"/>
      <c r="AI273" s="11"/>
      <c r="AJ273" s="31"/>
      <c r="AK273" s="31"/>
    </row>
    <row r="274" spans="1:37" s="26" customFormat="1" ht="60" x14ac:dyDescent="0.25">
      <c r="A274" s="91">
        <v>261</v>
      </c>
      <c r="B274" s="85">
        <v>115353</v>
      </c>
      <c r="C274" s="21" t="s">
        <v>699</v>
      </c>
      <c r="D274" s="22">
        <v>7438.5</v>
      </c>
      <c r="E274" s="23" t="s">
        <v>10</v>
      </c>
      <c r="F274" s="23" t="s">
        <v>11</v>
      </c>
      <c r="G274" s="90" t="s">
        <v>350</v>
      </c>
      <c r="H274" s="92" t="str">
        <f t="shared" ref="H274:H281" si="99">J274&amp;"
 ESTUFA (S)"</f>
        <v>1
 ESTUFA (S)</v>
      </c>
      <c r="I274" s="25">
        <f>K274</f>
        <v>2</v>
      </c>
      <c r="J274" s="88">
        <v>1</v>
      </c>
      <c r="K274" s="26">
        <v>2</v>
      </c>
      <c r="N274" s="27"/>
      <c r="O274" s="28"/>
      <c r="P274" s="93"/>
      <c r="Q274" s="98"/>
      <c r="S274" s="18"/>
      <c r="T274" s="2" t="str">
        <f t="shared" si="98"/>
        <v>Imprimir</v>
      </c>
      <c r="U274" s="2"/>
      <c r="V274" s="2"/>
      <c r="W274" s="2"/>
      <c r="X274" s="18"/>
      <c r="Y274" s="18"/>
      <c r="Z274" s="18"/>
      <c r="AA274" s="18"/>
      <c r="AB274" s="18"/>
      <c r="AD274" s="22"/>
      <c r="AE274" s="29"/>
      <c r="AF274" s="30"/>
      <c r="AG274" s="29"/>
      <c r="AH274" s="29"/>
      <c r="AI274" s="11"/>
      <c r="AJ274" s="31"/>
      <c r="AK274" s="31"/>
    </row>
    <row r="275" spans="1:37" s="26" customFormat="1" ht="45" x14ac:dyDescent="0.25">
      <c r="A275" s="91">
        <v>262</v>
      </c>
      <c r="B275" s="85">
        <v>115365</v>
      </c>
      <c r="C275" s="21" t="s">
        <v>700</v>
      </c>
      <c r="D275" s="22">
        <v>10890</v>
      </c>
      <c r="E275" s="23" t="s">
        <v>10</v>
      </c>
      <c r="F275" s="23" t="s">
        <v>11</v>
      </c>
      <c r="G275" s="90" t="s">
        <v>440</v>
      </c>
      <c r="H275" s="94" t="str">
        <f t="shared" si="99"/>
        <v>3
 ESTUFA (S)</v>
      </c>
      <c r="I275" s="25">
        <f t="shared" ref="I275:I281" si="100">K275</f>
        <v>14</v>
      </c>
      <c r="J275" s="88">
        <v>3</v>
      </c>
      <c r="K275" s="26">
        <v>14</v>
      </c>
      <c r="N275" s="27"/>
      <c r="O275" s="28"/>
      <c r="P275" s="93"/>
      <c r="Q275" s="97"/>
      <c r="S275" s="18"/>
      <c r="T275" s="2" t="str">
        <f t="shared" si="98"/>
        <v>Imprimir</v>
      </c>
      <c r="U275" s="2"/>
      <c r="V275" s="2"/>
      <c r="W275" s="2"/>
      <c r="X275" s="18"/>
      <c r="Y275" s="18"/>
      <c r="Z275" s="18"/>
      <c r="AA275" s="18"/>
      <c r="AB275" s="18"/>
      <c r="AD275" s="22"/>
      <c r="AE275" s="29"/>
      <c r="AF275" s="30"/>
      <c r="AG275" s="29"/>
      <c r="AH275" s="29"/>
      <c r="AI275" s="11"/>
      <c r="AJ275" s="31"/>
      <c r="AK275" s="31"/>
    </row>
    <row r="276" spans="1:37" s="26" customFormat="1" ht="72.75" customHeight="1" x14ac:dyDescent="0.25">
      <c r="A276" s="91">
        <v>263</v>
      </c>
      <c r="B276" s="85">
        <v>115387</v>
      </c>
      <c r="C276" s="21" t="s">
        <v>701</v>
      </c>
      <c r="D276" s="22">
        <v>14520</v>
      </c>
      <c r="E276" s="23" t="s">
        <v>10</v>
      </c>
      <c r="F276" s="23" t="s">
        <v>11</v>
      </c>
      <c r="G276" s="90" t="s">
        <v>52</v>
      </c>
      <c r="H276" s="94" t="str">
        <f t="shared" si="99"/>
        <v>4
 ESTUFA (S)</v>
      </c>
      <c r="I276" s="25">
        <f t="shared" si="100"/>
        <v>16</v>
      </c>
      <c r="J276" s="88">
        <v>4</v>
      </c>
      <c r="K276" s="26">
        <v>16</v>
      </c>
      <c r="N276" s="27"/>
      <c r="O276" s="28"/>
      <c r="P276" s="93"/>
      <c r="Q276" s="97"/>
      <c r="S276" s="18"/>
      <c r="T276" s="2" t="str">
        <f t="shared" si="98"/>
        <v>Imprimir</v>
      </c>
      <c r="U276" s="2"/>
      <c r="V276" s="2"/>
      <c r="W276" s="2"/>
      <c r="X276" s="18"/>
      <c r="Y276" s="18"/>
      <c r="Z276" s="18"/>
      <c r="AA276" s="18"/>
      <c r="AB276" s="18"/>
      <c r="AD276" s="22"/>
      <c r="AE276" s="29"/>
      <c r="AF276" s="30"/>
      <c r="AG276" s="29"/>
      <c r="AH276" s="29"/>
      <c r="AI276" s="11"/>
      <c r="AJ276" s="31"/>
      <c r="AK276" s="31"/>
    </row>
    <row r="277" spans="1:37" s="26" customFormat="1" ht="45" x14ac:dyDescent="0.25">
      <c r="A277" s="91">
        <v>264</v>
      </c>
      <c r="B277" s="85">
        <v>115408</v>
      </c>
      <c r="C277" s="21" t="s">
        <v>702</v>
      </c>
      <c r="D277" s="22">
        <v>14520</v>
      </c>
      <c r="E277" s="23" t="s">
        <v>10</v>
      </c>
      <c r="F277" s="23" t="s">
        <v>11</v>
      </c>
      <c r="G277" s="90" t="s">
        <v>454</v>
      </c>
      <c r="H277" s="94" t="str">
        <f t="shared" si="99"/>
        <v>4
 ESTUFA (S)</v>
      </c>
      <c r="I277" s="25">
        <f t="shared" si="100"/>
        <v>12</v>
      </c>
      <c r="J277" s="88">
        <v>4</v>
      </c>
      <c r="K277" s="26">
        <v>12</v>
      </c>
      <c r="N277" s="27"/>
      <c r="O277" s="28"/>
      <c r="P277" s="93"/>
      <c r="Q277" s="97"/>
      <c r="S277" s="18"/>
      <c r="T277" s="2" t="str">
        <f t="shared" si="98"/>
        <v>Imprimir</v>
      </c>
      <c r="U277" s="2"/>
      <c r="V277" s="2"/>
      <c r="W277" s="2"/>
      <c r="X277" s="18"/>
      <c r="Y277" s="18"/>
      <c r="Z277" s="18"/>
      <c r="AA277" s="18"/>
      <c r="AB277" s="18"/>
      <c r="AD277" s="22"/>
      <c r="AE277" s="29"/>
      <c r="AF277" s="30"/>
      <c r="AG277" s="29"/>
      <c r="AH277" s="29"/>
      <c r="AI277" s="11"/>
      <c r="AJ277" s="31"/>
      <c r="AK277" s="31"/>
    </row>
    <row r="278" spans="1:37" s="26" customFormat="1" ht="45" x14ac:dyDescent="0.25">
      <c r="A278" s="91">
        <v>265</v>
      </c>
      <c r="B278" s="85">
        <v>115424</v>
      </c>
      <c r="C278" s="21" t="s">
        <v>703</v>
      </c>
      <c r="D278" s="22">
        <v>29040</v>
      </c>
      <c r="E278" s="23" t="s">
        <v>10</v>
      </c>
      <c r="F278" s="23" t="s">
        <v>11</v>
      </c>
      <c r="G278" s="90" t="s">
        <v>319</v>
      </c>
      <c r="H278" s="94" t="str">
        <f t="shared" si="99"/>
        <v>8
 ESTUFA (S)</v>
      </c>
      <c r="I278" s="25">
        <f t="shared" si="100"/>
        <v>37</v>
      </c>
      <c r="J278" s="88">
        <v>8</v>
      </c>
      <c r="K278" s="26">
        <v>37</v>
      </c>
      <c r="N278" s="27"/>
      <c r="O278" s="28"/>
      <c r="P278" s="93"/>
      <c r="Q278" s="97"/>
      <c r="S278" s="18"/>
      <c r="T278" s="2" t="str">
        <f t="shared" si="98"/>
        <v>Imprimir</v>
      </c>
      <c r="U278" s="2"/>
      <c r="V278" s="2"/>
      <c r="W278" s="2"/>
      <c r="X278" s="18"/>
      <c r="Y278" s="18"/>
      <c r="Z278" s="18"/>
      <c r="AA278" s="18"/>
      <c r="AB278" s="18"/>
      <c r="AD278" s="22"/>
      <c r="AE278" s="29"/>
      <c r="AF278" s="30"/>
      <c r="AG278" s="29"/>
      <c r="AH278" s="29"/>
      <c r="AI278" s="11"/>
      <c r="AJ278" s="31"/>
      <c r="AK278" s="31"/>
    </row>
    <row r="279" spans="1:37" s="26" customFormat="1" ht="45" x14ac:dyDescent="0.25">
      <c r="A279" s="91">
        <v>266</v>
      </c>
      <c r="B279" s="85">
        <v>115437</v>
      </c>
      <c r="C279" s="21" t="s">
        <v>704</v>
      </c>
      <c r="D279" s="22">
        <v>3630</v>
      </c>
      <c r="E279" s="23" t="s">
        <v>10</v>
      </c>
      <c r="F279" s="23" t="s">
        <v>11</v>
      </c>
      <c r="G279" s="90" t="s">
        <v>449</v>
      </c>
      <c r="H279" s="94" t="str">
        <f t="shared" si="99"/>
        <v>1
 ESTUFA (S)</v>
      </c>
      <c r="I279" s="25">
        <f t="shared" si="100"/>
        <v>4</v>
      </c>
      <c r="J279" s="88">
        <v>1</v>
      </c>
      <c r="K279" s="26">
        <v>4</v>
      </c>
      <c r="N279" s="27"/>
      <c r="O279" s="28"/>
      <c r="P279" s="93"/>
      <c r="Q279" s="97"/>
      <c r="S279" s="18"/>
      <c r="T279" s="2" t="str">
        <f t="shared" si="98"/>
        <v>Imprimir</v>
      </c>
      <c r="U279" s="2"/>
      <c r="V279" s="2"/>
      <c r="W279" s="2"/>
      <c r="X279" s="18"/>
      <c r="Y279" s="18"/>
      <c r="Z279" s="18"/>
      <c r="AA279" s="18"/>
      <c r="AB279" s="18"/>
      <c r="AD279" s="22"/>
      <c r="AE279" s="29"/>
      <c r="AF279" s="30"/>
      <c r="AG279" s="29"/>
      <c r="AH279" s="29"/>
      <c r="AI279" s="11"/>
      <c r="AJ279" s="31"/>
      <c r="AK279" s="31"/>
    </row>
    <row r="280" spans="1:37" s="26" customFormat="1" ht="45" x14ac:dyDescent="0.25">
      <c r="A280" s="91">
        <v>267</v>
      </c>
      <c r="B280" s="85">
        <v>115443</v>
      </c>
      <c r="C280" s="21" t="s">
        <v>705</v>
      </c>
      <c r="D280" s="22">
        <v>3630</v>
      </c>
      <c r="E280" s="23" t="s">
        <v>10</v>
      </c>
      <c r="F280" s="23" t="s">
        <v>11</v>
      </c>
      <c r="G280" s="90" t="s">
        <v>449</v>
      </c>
      <c r="H280" s="94" t="str">
        <f t="shared" si="99"/>
        <v>1
 ESTUFA (S)</v>
      </c>
      <c r="I280" s="25">
        <f t="shared" si="100"/>
        <v>3</v>
      </c>
      <c r="J280" s="88">
        <v>1</v>
      </c>
      <c r="K280" s="26">
        <v>3</v>
      </c>
      <c r="N280" s="27"/>
      <c r="O280" s="28"/>
      <c r="P280" s="93"/>
      <c r="Q280" s="97"/>
      <c r="S280" s="18"/>
      <c r="T280" s="2" t="str">
        <f t="shared" si="98"/>
        <v>Imprimir</v>
      </c>
      <c r="U280" s="2"/>
      <c r="V280" s="2"/>
      <c r="W280" s="2"/>
      <c r="X280" s="18"/>
      <c r="Y280" s="18"/>
      <c r="Z280" s="18"/>
      <c r="AA280" s="18"/>
      <c r="AB280" s="18"/>
      <c r="AD280" s="22"/>
      <c r="AE280" s="29"/>
      <c r="AF280" s="30"/>
      <c r="AG280" s="29"/>
      <c r="AH280" s="29"/>
      <c r="AI280" s="11"/>
      <c r="AJ280" s="31"/>
      <c r="AK280" s="31"/>
    </row>
    <row r="281" spans="1:37" s="26" customFormat="1" ht="45" x14ac:dyDescent="0.25">
      <c r="A281" s="91">
        <v>268</v>
      </c>
      <c r="B281" s="85">
        <v>115452</v>
      </c>
      <c r="C281" s="21" t="s">
        <v>706</v>
      </c>
      <c r="D281" s="22">
        <v>61710</v>
      </c>
      <c r="E281" s="23" t="s">
        <v>10</v>
      </c>
      <c r="F281" s="23" t="s">
        <v>11</v>
      </c>
      <c r="G281" s="90" t="s">
        <v>332</v>
      </c>
      <c r="H281" s="94" t="str">
        <f t="shared" si="99"/>
        <v>17
 ESTUFA (S)</v>
      </c>
      <c r="I281" s="25">
        <f t="shared" si="100"/>
        <v>67</v>
      </c>
      <c r="J281" s="88">
        <v>17</v>
      </c>
      <c r="K281" s="26">
        <v>67</v>
      </c>
      <c r="N281" s="27"/>
      <c r="O281" s="28"/>
      <c r="P281" s="93"/>
      <c r="Q281" s="97"/>
      <c r="S281" s="18"/>
      <c r="T281" s="2" t="str">
        <f t="shared" si="98"/>
        <v>Imprimir</v>
      </c>
      <c r="U281" s="2"/>
      <c r="V281" s="2"/>
      <c r="W281" s="2"/>
      <c r="X281" s="18"/>
      <c r="Y281" s="18"/>
      <c r="Z281" s="18"/>
      <c r="AA281" s="18"/>
      <c r="AB281" s="18"/>
      <c r="AD281" s="22"/>
      <c r="AE281" s="29"/>
      <c r="AF281" s="30"/>
      <c r="AG281" s="29"/>
      <c r="AH281" s="29"/>
      <c r="AI281" s="11"/>
      <c r="AJ281" s="31"/>
      <c r="AK281" s="31"/>
    </row>
    <row r="282" spans="1:37" s="26" customFormat="1" ht="45" x14ac:dyDescent="0.25">
      <c r="A282" s="91">
        <v>269</v>
      </c>
      <c r="B282" s="85">
        <v>115645</v>
      </c>
      <c r="C282" s="21" t="s">
        <v>707</v>
      </c>
      <c r="D282" s="22">
        <v>580203</v>
      </c>
      <c r="E282" s="23" t="s">
        <v>10</v>
      </c>
      <c r="F282" s="23" t="s">
        <v>11</v>
      </c>
      <c r="G282" s="46" t="s">
        <v>11</v>
      </c>
      <c r="H282" s="92" t="str">
        <f t="shared" ref="H282:H295" si="101">J282&amp;"
 ESTUFA (S)"</f>
        <v>78
 ESTUFA (S)</v>
      </c>
      <c r="I282" s="25">
        <f t="shared" ref="I282:I295" si="102">K282</f>
        <v>275</v>
      </c>
      <c r="J282" s="88">
        <v>78</v>
      </c>
      <c r="K282" s="26">
        <v>275</v>
      </c>
      <c r="N282" s="27"/>
      <c r="O282" s="28"/>
      <c r="P282" s="93"/>
      <c r="Q282" s="98"/>
      <c r="S282" s="18"/>
      <c r="T282" s="2" t="str">
        <f t="shared" si="98"/>
        <v>Imprimir</v>
      </c>
      <c r="U282" s="2"/>
      <c r="V282" s="2"/>
      <c r="W282" s="2"/>
      <c r="X282" s="18"/>
      <c r="Y282" s="18"/>
      <c r="Z282" s="18"/>
      <c r="AA282" s="18"/>
      <c r="AB282" s="18"/>
      <c r="AD282" s="22"/>
      <c r="AE282" s="29"/>
      <c r="AF282" s="30"/>
      <c r="AG282" s="29"/>
      <c r="AH282" s="29"/>
      <c r="AI282" s="11"/>
      <c r="AJ282" s="31"/>
      <c r="AK282" s="31"/>
    </row>
    <row r="283" spans="1:37" s="26" customFormat="1" ht="45" x14ac:dyDescent="0.25">
      <c r="A283" s="91">
        <v>270</v>
      </c>
      <c r="B283" s="85">
        <v>115679</v>
      </c>
      <c r="C283" s="21" t="s">
        <v>708</v>
      </c>
      <c r="D283" s="22">
        <v>52069.5</v>
      </c>
      <c r="E283" s="23" t="s">
        <v>10</v>
      </c>
      <c r="F283" s="23" t="s">
        <v>11</v>
      </c>
      <c r="G283" s="90" t="s">
        <v>336</v>
      </c>
      <c r="H283" s="92" t="str">
        <f t="shared" si="101"/>
        <v>7
 ESTUFA (S)</v>
      </c>
      <c r="I283" s="25">
        <f t="shared" si="102"/>
        <v>27</v>
      </c>
      <c r="J283" s="88">
        <v>7</v>
      </c>
      <c r="K283" s="26">
        <v>27</v>
      </c>
      <c r="N283" s="27"/>
      <c r="O283" s="28"/>
      <c r="P283" s="93"/>
      <c r="Q283" s="98"/>
      <c r="S283" s="18"/>
      <c r="T283" s="2" t="str">
        <f t="shared" si="98"/>
        <v>Imprimir</v>
      </c>
      <c r="U283" s="2"/>
      <c r="V283" s="2"/>
      <c r="W283" s="2"/>
      <c r="X283" s="18"/>
      <c r="Y283" s="18"/>
      <c r="Z283" s="18"/>
      <c r="AA283" s="18"/>
      <c r="AB283" s="18"/>
      <c r="AD283" s="22"/>
      <c r="AE283" s="29"/>
      <c r="AF283" s="30"/>
      <c r="AG283" s="29"/>
      <c r="AH283" s="29"/>
      <c r="AI283" s="11"/>
      <c r="AJ283" s="31"/>
      <c r="AK283" s="31"/>
    </row>
    <row r="284" spans="1:37" s="26" customFormat="1" ht="45" x14ac:dyDescent="0.25">
      <c r="A284" s="91">
        <v>271</v>
      </c>
      <c r="B284" s="85">
        <v>115696</v>
      </c>
      <c r="C284" s="21" t="s">
        <v>709</v>
      </c>
      <c r="D284" s="22">
        <v>141331.5</v>
      </c>
      <c r="E284" s="23" t="s">
        <v>10</v>
      </c>
      <c r="F284" s="23" t="s">
        <v>11</v>
      </c>
      <c r="G284" s="90" t="s">
        <v>334</v>
      </c>
      <c r="H284" s="92" t="str">
        <f t="shared" si="101"/>
        <v>19
 ESTUFA (S)</v>
      </c>
      <c r="I284" s="25">
        <f t="shared" si="102"/>
        <v>89</v>
      </c>
      <c r="J284" s="88">
        <v>19</v>
      </c>
      <c r="K284" s="26">
        <v>89</v>
      </c>
      <c r="N284" s="27"/>
      <c r="O284" s="28"/>
      <c r="P284" s="93"/>
      <c r="Q284" s="98"/>
      <c r="S284" s="18"/>
      <c r="T284" s="2" t="str">
        <f t="shared" si="98"/>
        <v>Imprimir</v>
      </c>
      <c r="U284" s="2"/>
      <c r="V284" s="2"/>
      <c r="W284" s="2"/>
      <c r="X284" s="18"/>
      <c r="Y284" s="18"/>
      <c r="Z284" s="18"/>
      <c r="AA284" s="18"/>
      <c r="AB284" s="18"/>
      <c r="AD284" s="22"/>
      <c r="AE284" s="29"/>
      <c r="AF284" s="30"/>
      <c r="AG284" s="29"/>
      <c r="AH284" s="29"/>
      <c r="AI284" s="11"/>
      <c r="AJ284" s="31"/>
      <c r="AK284" s="31"/>
    </row>
    <row r="285" spans="1:37" s="26" customFormat="1" ht="45" x14ac:dyDescent="0.25">
      <c r="A285" s="91">
        <v>272</v>
      </c>
      <c r="B285" s="85">
        <v>115704</v>
      </c>
      <c r="C285" s="21" t="s">
        <v>710</v>
      </c>
      <c r="D285" s="22">
        <v>3630</v>
      </c>
      <c r="E285" s="23" t="s">
        <v>10</v>
      </c>
      <c r="F285" s="23" t="s">
        <v>11</v>
      </c>
      <c r="G285" s="90" t="s">
        <v>437</v>
      </c>
      <c r="H285" s="94" t="str">
        <f t="shared" si="101"/>
        <v>1
 ESTUFA (S)</v>
      </c>
      <c r="I285" s="25">
        <f t="shared" si="102"/>
        <v>6</v>
      </c>
      <c r="J285" s="88">
        <v>1</v>
      </c>
      <c r="K285" s="26">
        <v>6</v>
      </c>
      <c r="N285" s="27"/>
      <c r="O285" s="28"/>
      <c r="P285" s="93"/>
      <c r="Q285" s="97"/>
      <c r="S285" s="18"/>
      <c r="T285" s="2" t="str">
        <f t="shared" si="98"/>
        <v>Imprimir</v>
      </c>
      <c r="U285" s="2"/>
      <c r="V285" s="2"/>
      <c r="W285" s="2"/>
      <c r="X285" s="18"/>
      <c r="Y285" s="18"/>
      <c r="Z285" s="18"/>
      <c r="AA285" s="18"/>
      <c r="AB285" s="18"/>
      <c r="AD285" s="22"/>
      <c r="AE285" s="29"/>
      <c r="AF285" s="30"/>
      <c r="AG285" s="29"/>
      <c r="AH285" s="29"/>
      <c r="AI285" s="11"/>
      <c r="AJ285" s="31"/>
      <c r="AK285" s="31"/>
    </row>
    <row r="286" spans="1:37" s="26" customFormat="1" ht="45" x14ac:dyDescent="0.25">
      <c r="A286" s="91">
        <v>273</v>
      </c>
      <c r="B286" s="85">
        <v>115726</v>
      </c>
      <c r="C286" s="21" t="s">
        <v>711</v>
      </c>
      <c r="D286" s="22">
        <v>3630</v>
      </c>
      <c r="E286" s="23" t="s">
        <v>10</v>
      </c>
      <c r="F286" s="23" t="s">
        <v>11</v>
      </c>
      <c r="G286" s="90" t="s">
        <v>442</v>
      </c>
      <c r="H286" s="94" t="str">
        <f t="shared" si="101"/>
        <v>1
 ESTUFA (S)</v>
      </c>
      <c r="I286" s="25">
        <f t="shared" si="102"/>
        <v>3</v>
      </c>
      <c r="J286" s="88">
        <v>1</v>
      </c>
      <c r="K286" s="26">
        <v>3</v>
      </c>
      <c r="N286" s="27"/>
      <c r="O286" s="28"/>
      <c r="P286" s="93"/>
      <c r="Q286" s="97"/>
      <c r="S286" s="18"/>
      <c r="T286" s="2" t="str">
        <f t="shared" si="98"/>
        <v>Imprimir</v>
      </c>
      <c r="U286" s="2"/>
      <c r="V286" s="2"/>
      <c r="W286" s="2"/>
      <c r="X286" s="18"/>
      <c r="Y286" s="18"/>
      <c r="Z286" s="18"/>
      <c r="AA286" s="18"/>
      <c r="AB286" s="18"/>
      <c r="AD286" s="22"/>
      <c r="AE286" s="29"/>
      <c r="AF286" s="30"/>
      <c r="AG286" s="29"/>
      <c r="AH286" s="29"/>
      <c r="AI286" s="11"/>
      <c r="AJ286" s="31"/>
      <c r="AK286" s="31"/>
    </row>
    <row r="287" spans="1:37" s="26" customFormat="1" ht="45" x14ac:dyDescent="0.25">
      <c r="A287" s="91">
        <v>274</v>
      </c>
      <c r="B287" s="85">
        <v>115763</v>
      </c>
      <c r="C287" s="21" t="s">
        <v>712</v>
      </c>
      <c r="D287" s="22">
        <v>3630</v>
      </c>
      <c r="E287" s="23" t="s">
        <v>10</v>
      </c>
      <c r="F287" s="23" t="s">
        <v>11</v>
      </c>
      <c r="G287" s="90" t="s">
        <v>338</v>
      </c>
      <c r="H287" s="94" t="str">
        <f t="shared" si="101"/>
        <v>1
 ESTUFA (S)</v>
      </c>
      <c r="I287" s="25">
        <f t="shared" si="102"/>
        <v>6</v>
      </c>
      <c r="J287" s="88">
        <v>1</v>
      </c>
      <c r="K287" s="26">
        <v>6</v>
      </c>
      <c r="N287" s="27"/>
      <c r="O287" s="28"/>
      <c r="P287" s="93"/>
      <c r="Q287" s="97"/>
      <c r="S287" s="18"/>
      <c r="T287" s="2" t="str">
        <f t="shared" si="98"/>
        <v>Imprimir</v>
      </c>
      <c r="U287" s="2"/>
      <c r="V287" s="2"/>
      <c r="W287" s="2"/>
      <c r="X287" s="18"/>
      <c r="Y287" s="18"/>
      <c r="Z287" s="18"/>
      <c r="AA287" s="18"/>
      <c r="AB287" s="18"/>
      <c r="AD287" s="22"/>
      <c r="AE287" s="29"/>
      <c r="AF287" s="30"/>
      <c r="AG287" s="29"/>
      <c r="AH287" s="29"/>
      <c r="AI287" s="11"/>
      <c r="AJ287" s="31"/>
      <c r="AK287" s="31"/>
    </row>
    <row r="288" spans="1:37" s="26" customFormat="1" ht="45" x14ac:dyDescent="0.25">
      <c r="A288" s="91">
        <v>275</v>
      </c>
      <c r="B288" s="85">
        <v>115785</v>
      </c>
      <c r="C288" s="21" t="s">
        <v>713</v>
      </c>
      <c r="D288" s="22">
        <v>3630</v>
      </c>
      <c r="E288" s="23" t="s">
        <v>10</v>
      </c>
      <c r="F288" s="23" t="s">
        <v>11</v>
      </c>
      <c r="G288" s="90" t="s">
        <v>358</v>
      </c>
      <c r="H288" s="94" t="str">
        <f t="shared" si="101"/>
        <v>1
 ESTUFA (S)</v>
      </c>
      <c r="I288" s="25">
        <f t="shared" si="102"/>
        <v>10</v>
      </c>
      <c r="J288" s="88">
        <v>1</v>
      </c>
      <c r="K288" s="26">
        <v>10</v>
      </c>
      <c r="N288" s="27"/>
      <c r="O288" s="28"/>
      <c r="P288" s="93"/>
      <c r="Q288" s="97"/>
      <c r="S288" s="18"/>
      <c r="T288" s="2" t="str">
        <f t="shared" si="98"/>
        <v>Imprimir</v>
      </c>
      <c r="U288" s="2"/>
      <c r="V288" s="2"/>
      <c r="W288" s="2"/>
      <c r="X288" s="18"/>
      <c r="Y288" s="18"/>
      <c r="Z288" s="18"/>
      <c r="AA288" s="18"/>
      <c r="AB288" s="18"/>
      <c r="AD288" s="22"/>
      <c r="AE288" s="29"/>
      <c r="AF288" s="30"/>
      <c r="AG288" s="29"/>
      <c r="AH288" s="29"/>
      <c r="AI288" s="11"/>
      <c r="AJ288" s="31"/>
      <c r="AK288" s="31"/>
    </row>
    <row r="289" spans="1:37" s="26" customFormat="1" ht="60" x14ac:dyDescent="0.25">
      <c r="A289" s="91">
        <v>276</v>
      </c>
      <c r="B289" s="85">
        <v>115812</v>
      </c>
      <c r="C289" s="21" t="s">
        <v>714</v>
      </c>
      <c r="D289" s="22">
        <v>3630</v>
      </c>
      <c r="E289" s="23" t="s">
        <v>10</v>
      </c>
      <c r="F289" s="23" t="s">
        <v>11</v>
      </c>
      <c r="G289" s="46" t="s">
        <v>805</v>
      </c>
      <c r="H289" s="94" t="str">
        <f t="shared" si="101"/>
        <v>1
 ESTUFA (S)</v>
      </c>
      <c r="I289" s="25">
        <f t="shared" si="102"/>
        <v>5</v>
      </c>
      <c r="J289" s="88">
        <v>1</v>
      </c>
      <c r="K289" s="26">
        <v>5</v>
      </c>
      <c r="N289" s="27"/>
      <c r="O289" s="28"/>
      <c r="P289" s="93"/>
      <c r="Q289" s="97"/>
      <c r="S289" s="18"/>
      <c r="T289" s="2" t="str">
        <f t="shared" si="98"/>
        <v>Imprimir</v>
      </c>
      <c r="U289" s="2"/>
      <c r="V289" s="2"/>
      <c r="W289" s="2"/>
      <c r="X289" s="18"/>
      <c r="Y289" s="18"/>
      <c r="Z289" s="18"/>
      <c r="AA289" s="18"/>
      <c r="AB289" s="18"/>
      <c r="AD289" s="22"/>
      <c r="AE289" s="29"/>
      <c r="AF289" s="30"/>
      <c r="AG289" s="29"/>
      <c r="AH289" s="29"/>
      <c r="AI289" s="11"/>
      <c r="AJ289" s="31"/>
      <c r="AK289" s="31"/>
    </row>
    <row r="290" spans="1:37" s="26" customFormat="1" ht="83.25" customHeight="1" x14ac:dyDescent="0.25">
      <c r="A290" s="91">
        <v>277</v>
      </c>
      <c r="B290" s="85">
        <v>115817</v>
      </c>
      <c r="C290" s="21" t="s">
        <v>715</v>
      </c>
      <c r="D290" s="22">
        <v>3630</v>
      </c>
      <c r="E290" s="23" t="s">
        <v>10</v>
      </c>
      <c r="F290" s="23" t="s">
        <v>11</v>
      </c>
      <c r="G290" s="90" t="s">
        <v>450</v>
      </c>
      <c r="H290" s="94" t="str">
        <f t="shared" si="101"/>
        <v>1
 ESTUFA (S)</v>
      </c>
      <c r="I290" s="25">
        <f t="shared" si="102"/>
        <v>6</v>
      </c>
      <c r="J290" s="88">
        <v>1</v>
      </c>
      <c r="K290" s="26">
        <v>6</v>
      </c>
      <c r="N290" s="27"/>
      <c r="O290" s="28"/>
      <c r="P290" s="93"/>
      <c r="Q290" s="97"/>
      <c r="S290" s="18"/>
      <c r="T290" s="2" t="str">
        <f t="shared" si="98"/>
        <v>Imprimir</v>
      </c>
      <c r="U290" s="2"/>
      <c r="V290" s="2"/>
      <c r="W290" s="2"/>
      <c r="X290" s="18"/>
      <c r="Y290" s="18"/>
      <c r="Z290" s="18"/>
      <c r="AA290" s="18"/>
      <c r="AB290" s="18"/>
      <c r="AD290" s="22"/>
      <c r="AE290" s="29"/>
      <c r="AF290" s="30"/>
      <c r="AG290" s="29"/>
      <c r="AH290" s="29"/>
      <c r="AI290" s="11"/>
      <c r="AJ290" s="31"/>
      <c r="AK290" s="31"/>
    </row>
    <row r="291" spans="1:37" s="26" customFormat="1" ht="45" x14ac:dyDescent="0.25">
      <c r="A291" s="91">
        <v>278</v>
      </c>
      <c r="B291" s="85">
        <v>115911</v>
      </c>
      <c r="C291" s="21" t="s">
        <v>716</v>
      </c>
      <c r="D291" s="22">
        <v>3630</v>
      </c>
      <c r="E291" s="23" t="s">
        <v>10</v>
      </c>
      <c r="F291" s="23" t="s">
        <v>11</v>
      </c>
      <c r="G291" s="46" t="s">
        <v>806</v>
      </c>
      <c r="H291" s="94" t="str">
        <f t="shared" si="101"/>
        <v>1
 ESTUFA (S)</v>
      </c>
      <c r="I291" s="25">
        <f t="shared" si="102"/>
        <v>5</v>
      </c>
      <c r="J291" s="88">
        <v>1</v>
      </c>
      <c r="K291" s="26">
        <v>5</v>
      </c>
      <c r="N291" s="27"/>
      <c r="O291" s="28"/>
      <c r="P291" s="93"/>
      <c r="Q291" s="97"/>
      <c r="S291" s="18"/>
      <c r="T291" s="2" t="str">
        <f t="shared" si="98"/>
        <v>Imprimir</v>
      </c>
      <c r="U291" s="2"/>
      <c r="V291" s="2"/>
      <c r="W291" s="2"/>
      <c r="X291" s="18"/>
      <c r="Y291" s="18"/>
      <c r="Z291" s="18"/>
      <c r="AA291" s="18"/>
      <c r="AB291" s="18"/>
      <c r="AD291" s="22"/>
      <c r="AE291" s="29"/>
      <c r="AF291" s="30"/>
      <c r="AG291" s="29"/>
      <c r="AH291" s="29"/>
      <c r="AI291" s="11"/>
      <c r="AJ291" s="31"/>
      <c r="AK291" s="31"/>
    </row>
    <row r="292" spans="1:37" s="26" customFormat="1" ht="45" x14ac:dyDescent="0.25">
      <c r="A292" s="91">
        <v>279</v>
      </c>
      <c r="B292" s="85">
        <v>115916</v>
      </c>
      <c r="C292" s="21" t="s">
        <v>717</v>
      </c>
      <c r="D292" s="22">
        <v>3630</v>
      </c>
      <c r="E292" s="23" t="s">
        <v>10</v>
      </c>
      <c r="F292" s="23" t="s">
        <v>11</v>
      </c>
      <c r="G292" s="90" t="s">
        <v>457</v>
      </c>
      <c r="H292" s="94" t="str">
        <f t="shared" si="101"/>
        <v>1
 ESTUFA (S)</v>
      </c>
      <c r="I292" s="25">
        <f t="shared" si="102"/>
        <v>4</v>
      </c>
      <c r="J292" s="88">
        <v>1</v>
      </c>
      <c r="K292" s="26">
        <v>4</v>
      </c>
      <c r="N292" s="27"/>
      <c r="O292" s="28"/>
      <c r="P292" s="93"/>
      <c r="Q292" s="97"/>
      <c r="S292" s="18"/>
      <c r="T292" s="2" t="str">
        <f t="shared" si="98"/>
        <v>Imprimir</v>
      </c>
      <c r="U292" s="2"/>
      <c r="V292" s="2"/>
      <c r="W292" s="2"/>
      <c r="X292" s="18"/>
      <c r="Y292" s="18"/>
      <c r="Z292" s="18"/>
      <c r="AA292" s="18"/>
      <c r="AB292" s="18"/>
      <c r="AD292" s="22"/>
      <c r="AE292" s="29"/>
      <c r="AF292" s="30"/>
      <c r="AG292" s="29"/>
      <c r="AH292" s="29"/>
      <c r="AI292" s="11"/>
      <c r="AJ292" s="31"/>
      <c r="AK292" s="31"/>
    </row>
    <row r="293" spans="1:37" s="26" customFormat="1" ht="45" x14ac:dyDescent="0.25">
      <c r="A293" s="91">
        <v>280</v>
      </c>
      <c r="B293" s="85">
        <v>115974</v>
      </c>
      <c r="C293" s="21" t="s">
        <v>718</v>
      </c>
      <c r="D293" s="22">
        <v>3630</v>
      </c>
      <c r="E293" s="23" t="s">
        <v>10</v>
      </c>
      <c r="F293" s="23" t="s">
        <v>11</v>
      </c>
      <c r="G293" s="90" t="s">
        <v>806</v>
      </c>
      <c r="H293" s="94" t="str">
        <f t="shared" si="101"/>
        <v>1
 ESTUFA (S)</v>
      </c>
      <c r="I293" s="25">
        <f t="shared" si="102"/>
        <v>6</v>
      </c>
      <c r="J293" s="88">
        <v>1</v>
      </c>
      <c r="K293" s="26">
        <v>6</v>
      </c>
      <c r="N293" s="27"/>
      <c r="O293" s="28"/>
      <c r="P293" s="93"/>
      <c r="Q293" s="97"/>
      <c r="S293" s="18"/>
      <c r="T293" s="2" t="str">
        <f t="shared" si="98"/>
        <v>Imprimir</v>
      </c>
      <c r="U293" s="2"/>
      <c r="V293" s="2"/>
      <c r="W293" s="2"/>
      <c r="X293" s="18"/>
      <c r="Y293" s="18"/>
      <c r="Z293" s="18"/>
      <c r="AA293" s="18"/>
      <c r="AB293" s="18"/>
      <c r="AD293" s="22"/>
      <c r="AE293" s="29"/>
      <c r="AF293" s="30"/>
      <c r="AG293" s="29"/>
      <c r="AH293" s="29"/>
      <c r="AI293" s="11"/>
      <c r="AJ293" s="31"/>
      <c r="AK293" s="31"/>
    </row>
    <row r="294" spans="1:37" s="26" customFormat="1" ht="45" x14ac:dyDescent="0.25">
      <c r="A294" s="91">
        <v>281</v>
      </c>
      <c r="B294" s="85">
        <v>116012</v>
      </c>
      <c r="C294" s="21" t="s">
        <v>719</v>
      </c>
      <c r="D294" s="22">
        <v>3630</v>
      </c>
      <c r="E294" s="23" t="s">
        <v>10</v>
      </c>
      <c r="F294" s="23" t="s">
        <v>11</v>
      </c>
      <c r="G294" s="90" t="s">
        <v>784</v>
      </c>
      <c r="H294" s="94" t="str">
        <f t="shared" si="101"/>
        <v>1
 ESTUFA (S)</v>
      </c>
      <c r="I294" s="25">
        <f t="shared" si="102"/>
        <v>3</v>
      </c>
      <c r="J294" s="88">
        <v>1</v>
      </c>
      <c r="K294" s="26">
        <v>3</v>
      </c>
      <c r="N294" s="27"/>
      <c r="O294" s="28"/>
      <c r="P294" s="93"/>
      <c r="Q294" s="97"/>
      <c r="S294" s="18"/>
      <c r="T294" s="2" t="str">
        <f t="shared" si="98"/>
        <v>Imprimir</v>
      </c>
      <c r="U294" s="2"/>
      <c r="V294" s="2"/>
      <c r="W294" s="2"/>
      <c r="X294" s="18"/>
      <c r="Y294" s="18"/>
      <c r="Z294" s="18"/>
      <c r="AA294" s="18"/>
      <c r="AB294" s="18"/>
      <c r="AD294" s="22"/>
      <c r="AE294" s="29"/>
      <c r="AF294" s="30"/>
      <c r="AG294" s="29"/>
      <c r="AH294" s="29"/>
      <c r="AI294" s="11"/>
      <c r="AJ294" s="31"/>
      <c r="AK294" s="31"/>
    </row>
    <row r="295" spans="1:37" s="26" customFormat="1" ht="30" x14ac:dyDescent="0.25">
      <c r="A295" s="91">
        <v>282</v>
      </c>
      <c r="B295" s="85">
        <v>116056</v>
      </c>
      <c r="C295" s="21" t="s">
        <v>720</v>
      </c>
      <c r="D295" s="22">
        <v>3630</v>
      </c>
      <c r="E295" s="23" t="s">
        <v>10</v>
      </c>
      <c r="F295" s="23" t="s">
        <v>11</v>
      </c>
      <c r="G295" s="46" t="s">
        <v>443</v>
      </c>
      <c r="H295" s="94" t="str">
        <f t="shared" si="101"/>
        <v>1
 ESTUFA (S)</v>
      </c>
      <c r="I295" s="25">
        <f t="shared" si="102"/>
        <v>2</v>
      </c>
      <c r="J295" s="88">
        <v>1</v>
      </c>
      <c r="K295" s="26">
        <v>2</v>
      </c>
      <c r="N295" s="27"/>
      <c r="O295" s="28"/>
      <c r="P295" s="93"/>
      <c r="Q295" s="97"/>
      <c r="S295" s="18"/>
      <c r="T295" s="2" t="str">
        <f t="shared" si="98"/>
        <v>Imprimir</v>
      </c>
      <c r="U295" s="2"/>
      <c r="V295" s="2"/>
      <c r="W295" s="2"/>
      <c r="X295" s="18"/>
      <c r="Y295" s="18"/>
      <c r="Z295" s="18"/>
      <c r="AA295" s="18"/>
      <c r="AB295" s="18"/>
      <c r="AD295" s="22"/>
      <c r="AE295" s="29"/>
      <c r="AF295" s="30"/>
      <c r="AG295" s="29"/>
      <c r="AH295" s="29"/>
      <c r="AI295" s="11"/>
      <c r="AJ295" s="31"/>
      <c r="AK295" s="31"/>
    </row>
    <row r="296" spans="1:37" s="26" customFormat="1" ht="30" x14ac:dyDescent="0.25">
      <c r="A296" s="91">
        <v>283</v>
      </c>
      <c r="B296" s="85">
        <v>116063</v>
      </c>
      <c r="C296" s="21" t="s">
        <v>721</v>
      </c>
      <c r="D296" s="22">
        <v>44295.4</v>
      </c>
      <c r="E296" s="23" t="s">
        <v>10</v>
      </c>
      <c r="F296" s="23" t="s">
        <v>11</v>
      </c>
      <c r="G296" s="90" t="s">
        <v>336</v>
      </c>
      <c r="H296" s="94" t="str">
        <f>J296&amp;"
 COCINA (S)"</f>
        <v>1
 COCINA (S)</v>
      </c>
      <c r="I296" s="25">
        <f>K296</f>
        <v>4</v>
      </c>
      <c r="J296" s="88">
        <v>1</v>
      </c>
      <c r="K296" s="26">
        <v>4</v>
      </c>
      <c r="N296" s="27"/>
      <c r="O296" s="28"/>
      <c r="P296" s="93"/>
      <c r="Q296" s="102"/>
      <c r="S296" s="18"/>
      <c r="T296" s="2" t="str">
        <f t="shared" si="98"/>
        <v>Imprimir</v>
      </c>
      <c r="U296" s="2"/>
      <c r="V296" s="2"/>
      <c r="W296" s="2"/>
      <c r="X296" s="18"/>
      <c r="Y296" s="18"/>
      <c r="Z296" s="18"/>
      <c r="AA296" s="18"/>
      <c r="AB296" s="18"/>
      <c r="AD296" s="22"/>
      <c r="AE296" s="29"/>
      <c r="AF296" s="30"/>
      <c r="AG296" s="29"/>
      <c r="AH296" s="29"/>
      <c r="AI296" s="11"/>
      <c r="AJ296" s="31"/>
      <c r="AK296" s="31"/>
    </row>
    <row r="297" spans="1:37" s="26" customFormat="1" ht="45" x14ac:dyDescent="0.25">
      <c r="A297" s="91">
        <v>284</v>
      </c>
      <c r="B297" s="85">
        <v>116093</v>
      </c>
      <c r="C297" s="21" t="s">
        <v>722</v>
      </c>
      <c r="D297" s="22">
        <v>3630</v>
      </c>
      <c r="E297" s="23" t="s">
        <v>10</v>
      </c>
      <c r="F297" s="23" t="s">
        <v>11</v>
      </c>
      <c r="G297" s="90" t="s">
        <v>342</v>
      </c>
      <c r="H297" s="94" t="str">
        <f t="shared" ref="H297:H302" si="103">J297&amp;"
 ESTUFA (S)"</f>
        <v>1
 ESTUFA (S)</v>
      </c>
      <c r="I297" s="25">
        <f t="shared" ref="I297:I302" si="104">K297</f>
        <v>6</v>
      </c>
      <c r="J297" s="88">
        <v>1</v>
      </c>
      <c r="K297" s="26">
        <v>6</v>
      </c>
      <c r="N297" s="27"/>
      <c r="O297" s="28"/>
      <c r="P297" s="93"/>
      <c r="Q297" s="97"/>
      <c r="S297" s="18"/>
      <c r="T297" s="2" t="str">
        <f t="shared" si="98"/>
        <v>Imprimir</v>
      </c>
      <c r="U297" s="2"/>
      <c r="V297" s="2"/>
      <c r="W297" s="2"/>
      <c r="X297" s="18"/>
      <c r="Y297" s="18"/>
      <c r="Z297" s="18"/>
      <c r="AA297" s="18"/>
      <c r="AB297" s="18"/>
      <c r="AD297" s="22"/>
      <c r="AE297" s="29"/>
      <c r="AF297" s="30"/>
      <c r="AG297" s="29"/>
      <c r="AH297" s="29"/>
      <c r="AI297" s="11"/>
      <c r="AJ297" s="31"/>
      <c r="AK297" s="31"/>
    </row>
    <row r="298" spans="1:37" s="26" customFormat="1" ht="45" x14ac:dyDescent="0.25">
      <c r="A298" s="91">
        <v>285</v>
      </c>
      <c r="B298" s="85">
        <v>116168</v>
      </c>
      <c r="C298" s="21" t="s">
        <v>723</v>
      </c>
      <c r="D298" s="22">
        <v>21780</v>
      </c>
      <c r="E298" s="23" t="s">
        <v>10</v>
      </c>
      <c r="F298" s="23" t="s">
        <v>11</v>
      </c>
      <c r="G298" s="46" t="s">
        <v>54</v>
      </c>
      <c r="H298" s="94" t="str">
        <f t="shared" si="103"/>
        <v>6
 ESTUFA (S)</v>
      </c>
      <c r="I298" s="25">
        <f t="shared" si="104"/>
        <v>27</v>
      </c>
      <c r="J298" s="88">
        <v>6</v>
      </c>
      <c r="K298" s="26">
        <v>27</v>
      </c>
      <c r="N298" s="27"/>
      <c r="O298" s="28"/>
      <c r="P298" s="93"/>
      <c r="Q298" s="97"/>
      <c r="S298" s="18"/>
      <c r="T298" s="2" t="str">
        <f t="shared" si="98"/>
        <v>Imprimir</v>
      </c>
      <c r="U298" s="2"/>
      <c r="V298" s="2"/>
      <c r="W298" s="2"/>
      <c r="X298" s="18"/>
      <c r="Y298" s="18"/>
      <c r="Z298" s="18"/>
      <c r="AA298" s="18"/>
      <c r="AB298" s="18"/>
      <c r="AD298" s="22"/>
      <c r="AE298" s="29"/>
      <c r="AF298" s="30"/>
      <c r="AG298" s="29"/>
      <c r="AH298" s="29"/>
      <c r="AI298" s="11"/>
      <c r="AJ298" s="31"/>
      <c r="AK298" s="31"/>
    </row>
    <row r="299" spans="1:37" s="26" customFormat="1" ht="45" x14ac:dyDescent="0.25">
      <c r="A299" s="91">
        <v>286</v>
      </c>
      <c r="B299" s="85">
        <v>116198</v>
      </c>
      <c r="C299" s="21" t="s">
        <v>724</v>
      </c>
      <c r="D299" s="22">
        <v>3630</v>
      </c>
      <c r="E299" s="23" t="s">
        <v>10</v>
      </c>
      <c r="F299" s="23" t="s">
        <v>11</v>
      </c>
      <c r="G299" s="90" t="s">
        <v>784</v>
      </c>
      <c r="H299" s="94" t="str">
        <f t="shared" si="103"/>
        <v>1
 ESTUFA (S)</v>
      </c>
      <c r="I299" s="25">
        <f t="shared" si="104"/>
        <v>4</v>
      </c>
      <c r="J299" s="88">
        <v>1</v>
      </c>
      <c r="K299" s="26">
        <v>4</v>
      </c>
      <c r="N299" s="27"/>
      <c r="O299" s="28"/>
      <c r="P299" s="93"/>
      <c r="Q299" s="97"/>
      <c r="S299" s="18"/>
      <c r="T299" s="2" t="str">
        <f t="shared" si="98"/>
        <v>Imprimir</v>
      </c>
      <c r="U299" s="2"/>
      <c r="V299" s="2"/>
      <c r="W299" s="2"/>
      <c r="X299" s="18"/>
      <c r="Y299" s="18"/>
      <c r="Z299" s="18"/>
      <c r="AA299" s="18"/>
      <c r="AB299" s="18"/>
      <c r="AD299" s="22"/>
      <c r="AE299" s="29"/>
      <c r="AF299" s="30"/>
      <c r="AG299" s="29"/>
      <c r="AH299" s="29"/>
      <c r="AI299" s="11"/>
      <c r="AJ299" s="31"/>
      <c r="AK299" s="31"/>
    </row>
    <row r="300" spans="1:37" s="26" customFormat="1" ht="45" x14ac:dyDescent="0.25">
      <c r="A300" s="91">
        <v>287</v>
      </c>
      <c r="B300" s="85">
        <v>116688</v>
      </c>
      <c r="C300" s="21" t="s">
        <v>725</v>
      </c>
      <c r="D300" s="22">
        <v>32670</v>
      </c>
      <c r="E300" s="23" t="s">
        <v>10</v>
      </c>
      <c r="F300" s="23" t="s">
        <v>11</v>
      </c>
      <c r="G300" s="90" t="s">
        <v>323</v>
      </c>
      <c r="H300" s="94" t="str">
        <f t="shared" si="103"/>
        <v>9
 ESTUFA (S)</v>
      </c>
      <c r="I300" s="25">
        <f t="shared" si="104"/>
        <v>25</v>
      </c>
      <c r="J300" s="88">
        <v>9</v>
      </c>
      <c r="K300" s="26">
        <v>25</v>
      </c>
      <c r="N300" s="27"/>
      <c r="O300" s="28"/>
      <c r="P300" s="93"/>
      <c r="Q300" s="97"/>
      <c r="S300" s="18"/>
      <c r="T300" s="2" t="str">
        <f t="shared" si="98"/>
        <v>Imprimir</v>
      </c>
      <c r="U300" s="2"/>
      <c r="V300" s="2"/>
      <c r="W300" s="2"/>
      <c r="X300" s="18"/>
      <c r="Y300" s="18"/>
      <c r="Z300" s="18"/>
      <c r="AA300" s="18"/>
      <c r="AB300" s="18"/>
      <c r="AD300" s="22"/>
      <c r="AE300" s="29"/>
      <c r="AF300" s="30"/>
      <c r="AG300" s="29"/>
      <c r="AH300" s="29"/>
      <c r="AI300" s="11"/>
      <c r="AJ300" s="31"/>
      <c r="AK300" s="31"/>
    </row>
    <row r="301" spans="1:37" s="26" customFormat="1" ht="75" x14ac:dyDescent="0.25">
      <c r="A301" s="91">
        <v>288</v>
      </c>
      <c r="B301" s="85">
        <v>116873</v>
      </c>
      <c r="C301" s="21" t="s">
        <v>726</v>
      </c>
      <c r="D301" s="22">
        <v>29040</v>
      </c>
      <c r="E301" s="23" t="s">
        <v>10</v>
      </c>
      <c r="F301" s="23" t="s">
        <v>11</v>
      </c>
      <c r="G301" s="46" t="s">
        <v>11</v>
      </c>
      <c r="H301" s="94" t="str">
        <f t="shared" si="103"/>
        <v>8
 ESTUFA (S)</v>
      </c>
      <c r="I301" s="25">
        <f t="shared" si="104"/>
        <v>30</v>
      </c>
      <c r="J301" s="88">
        <v>8</v>
      </c>
      <c r="K301" s="26">
        <v>30</v>
      </c>
      <c r="N301" s="27"/>
      <c r="O301" s="28"/>
      <c r="P301" s="93"/>
      <c r="Q301" s="97"/>
      <c r="S301" s="18"/>
      <c r="T301" s="2" t="str">
        <f t="shared" si="98"/>
        <v>Imprimir</v>
      </c>
      <c r="U301" s="2"/>
      <c r="V301" s="2"/>
      <c r="W301" s="2"/>
      <c r="X301" s="18"/>
      <c r="Y301" s="18"/>
      <c r="Z301" s="18"/>
      <c r="AA301" s="18"/>
      <c r="AB301" s="18"/>
      <c r="AD301" s="22"/>
      <c r="AE301" s="29"/>
      <c r="AF301" s="30"/>
      <c r="AG301" s="29"/>
      <c r="AH301" s="29"/>
      <c r="AI301" s="11"/>
      <c r="AJ301" s="31"/>
      <c r="AK301" s="31"/>
    </row>
    <row r="302" spans="1:37" s="26" customFormat="1" ht="45" x14ac:dyDescent="0.25">
      <c r="A302" s="91">
        <v>289</v>
      </c>
      <c r="B302" s="85">
        <v>116974</v>
      </c>
      <c r="C302" s="21" t="s">
        <v>727</v>
      </c>
      <c r="D302" s="22">
        <v>14520</v>
      </c>
      <c r="E302" s="23" t="s">
        <v>10</v>
      </c>
      <c r="F302" s="23" t="s">
        <v>11</v>
      </c>
      <c r="G302" s="90" t="s">
        <v>329</v>
      </c>
      <c r="H302" s="94" t="str">
        <f t="shared" si="103"/>
        <v>4
 ESTUFA (S)</v>
      </c>
      <c r="I302" s="25">
        <f t="shared" si="104"/>
        <v>20</v>
      </c>
      <c r="J302" s="88">
        <v>4</v>
      </c>
      <c r="K302" s="26">
        <v>20</v>
      </c>
      <c r="N302" s="27"/>
      <c r="O302" s="28"/>
      <c r="P302" s="93"/>
      <c r="Q302" s="97"/>
      <c r="S302" s="18"/>
      <c r="T302" s="2" t="str">
        <f t="shared" si="98"/>
        <v>Imprimir</v>
      </c>
      <c r="U302" s="2"/>
      <c r="V302" s="2"/>
      <c r="W302" s="2"/>
      <c r="X302" s="18"/>
      <c r="Y302" s="18"/>
      <c r="Z302" s="18"/>
      <c r="AA302" s="18"/>
      <c r="AB302" s="18"/>
      <c r="AD302" s="22"/>
      <c r="AE302" s="29"/>
      <c r="AF302" s="30"/>
      <c r="AG302" s="29"/>
      <c r="AH302" s="29"/>
      <c r="AI302" s="11"/>
      <c r="AJ302" s="31"/>
      <c r="AK302" s="31"/>
    </row>
    <row r="303" spans="1:37" s="26" customFormat="1" ht="45" x14ac:dyDescent="0.25">
      <c r="A303" s="91">
        <v>290</v>
      </c>
      <c r="B303" s="85">
        <v>117012</v>
      </c>
      <c r="C303" s="21" t="s">
        <v>728</v>
      </c>
      <c r="D303" s="22">
        <v>337063.14</v>
      </c>
      <c r="E303" s="23" t="s">
        <v>10</v>
      </c>
      <c r="F303" s="23" t="s">
        <v>11</v>
      </c>
      <c r="G303" s="46" t="s">
        <v>208</v>
      </c>
      <c r="H303" s="94" t="str">
        <f>J303&amp;"
 COCINA (S)"</f>
        <v>3
 COCINA (S)</v>
      </c>
      <c r="I303" s="25">
        <f>K303</f>
        <v>9</v>
      </c>
      <c r="J303" s="88">
        <v>3</v>
      </c>
      <c r="K303" s="26">
        <v>9</v>
      </c>
      <c r="N303" s="27"/>
      <c r="O303" s="28"/>
      <c r="P303" s="93"/>
      <c r="Q303" s="102"/>
      <c r="S303" s="18"/>
      <c r="T303" s="2" t="str">
        <f t="shared" si="98"/>
        <v>Imprimir</v>
      </c>
      <c r="U303" s="2"/>
      <c r="V303" s="2"/>
      <c r="W303" s="2"/>
      <c r="X303" s="18"/>
      <c r="Y303" s="18"/>
      <c r="Z303" s="18"/>
      <c r="AA303" s="18"/>
      <c r="AB303" s="18"/>
      <c r="AD303" s="22"/>
      <c r="AE303" s="29"/>
      <c r="AF303" s="30"/>
      <c r="AG303" s="29"/>
      <c r="AH303" s="29"/>
      <c r="AI303" s="11"/>
      <c r="AJ303" s="31"/>
      <c r="AK303" s="31"/>
    </row>
    <row r="304" spans="1:37" s="26" customFormat="1" ht="64.5" customHeight="1" x14ac:dyDescent="0.25">
      <c r="A304" s="91">
        <v>291</v>
      </c>
      <c r="B304" s="85">
        <v>117118</v>
      </c>
      <c r="C304" s="21" t="s">
        <v>730</v>
      </c>
      <c r="D304" s="22">
        <v>52069.5</v>
      </c>
      <c r="E304" s="23" t="s">
        <v>10</v>
      </c>
      <c r="F304" s="23" t="s">
        <v>11</v>
      </c>
      <c r="G304" s="90" t="s">
        <v>40</v>
      </c>
      <c r="H304" s="92" t="str">
        <f t="shared" ref="H304:H306" si="105">J304&amp;"
 ESTUFA (S)"</f>
        <v>7
 ESTUFA (S)</v>
      </c>
      <c r="I304" s="25">
        <f t="shared" ref="I304:I305" si="106">K304</f>
        <v>23</v>
      </c>
      <c r="J304" s="88">
        <v>7</v>
      </c>
      <c r="K304" s="26">
        <v>23</v>
      </c>
      <c r="N304" s="27"/>
      <c r="O304" s="28"/>
      <c r="P304" s="93"/>
      <c r="Q304" s="98"/>
      <c r="S304" s="18"/>
      <c r="T304" s="2" t="str">
        <f t="shared" si="98"/>
        <v>Imprimir</v>
      </c>
      <c r="U304" s="2"/>
      <c r="V304" s="2"/>
      <c r="W304" s="2"/>
      <c r="X304" s="18"/>
      <c r="Y304" s="18"/>
      <c r="Z304" s="18"/>
      <c r="AA304" s="18"/>
      <c r="AB304" s="18"/>
      <c r="AD304" s="22"/>
      <c r="AE304" s="29"/>
      <c r="AF304" s="30"/>
      <c r="AG304" s="29"/>
      <c r="AH304" s="29"/>
      <c r="AI304" s="11"/>
      <c r="AJ304" s="31"/>
      <c r="AK304" s="31"/>
    </row>
    <row r="305" spans="1:37" s="26" customFormat="1" ht="45" x14ac:dyDescent="0.25">
      <c r="A305" s="91">
        <v>292</v>
      </c>
      <c r="B305" s="85">
        <v>117173</v>
      </c>
      <c r="C305" s="21" t="s">
        <v>731</v>
      </c>
      <c r="D305" s="22">
        <v>7438.5</v>
      </c>
      <c r="E305" s="23" t="s">
        <v>10</v>
      </c>
      <c r="F305" s="23" t="s">
        <v>11</v>
      </c>
      <c r="G305" s="90" t="s">
        <v>424</v>
      </c>
      <c r="H305" s="92" t="str">
        <f t="shared" si="105"/>
        <v>1
 ESTUFA (S)</v>
      </c>
      <c r="I305" s="25">
        <f t="shared" si="106"/>
        <v>3</v>
      </c>
      <c r="J305" s="88">
        <v>1</v>
      </c>
      <c r="K305" s="26">
        <v>3</v>
      </c>
      <c r="N305" s="27"/>
      <c r="O305" s="28"/>
      <c r="P305" s="93"/>
      <c r="Q305" s="98"/>
      <c r="S305" s="18"/>
      <c r="T305" s="2" t="str">
        <f t="shared" si="98"/>
        <v>Imprimir</v>
      </c>
      <c r="U305" s="2"/>
      <c r="V305" s="2"/>
      <c r="W305" s="2"/>
      <c r="X305" s="18"/>
      <c r="Y305" s="18"/>
      <c r="Z305" s="18"/>
      <c r="AA305" s="18"/>
      <c r="AB305" s="18"/>
      <c r="AD305" s="22"/>
      <c r="AE305" s="29"/>
      <c r="AF305" s="30"/>
      <c r="AG305" s="29"/>
      <c r="AH305" s="29"/>
      <c r="AI305" s="11"/>
      <c r="AJ305" s="31"/>
      <c r="AK305" s="31"/>
    </row>
    <row r="306" spans="1:37" s="26" customFormat="1" ht="63.75" customHeight="1" x14ac:dyDescent="0.25">
      <c r="A306" s="91">
        <v>293</v>
      </c>
      <c r="B306" s="85">
        <v>117294</v>
      </c>
      <c r="C306" s="21" t="s">
        <v>732</v>
      </c>
      <c r="D306" s="22">
        <v>3630</v>
      </c>
      <c r="E306" s="23" t="s">
        <v>10</v>
      </c>
      <c r="F306" s="23" t="s">
        <v>11</v>
      </c>
      <c r="G306" s="90" t="s">
        <v>437</v>
      </c>
      <c r="H306" s="94" t="str">
        <f t="shared" si="105"/>
        <v>1
 ESTUFA (S)</v>
      </c>
      <c r="I306" s="25">
        <f>K306</f>
        <v>5</v>
      </c>
      <c r="J306" s="88">
        <v>1</v>
      </c>
      <c r="K306" s="26">
        <v>5</v>
      </c>
      <c r="N306" s="27"/>
      <c r="O306" s="28"/>
      <c r="P306" s="93"/>
      <c r="Q306" s="97"/>
      <c r="S306" s="18"/>
      <c r="T306" s="2" t="str">
        <f t="shared" si="98"/>
        <v>Imprimir</v>
      </c>
      <c r="U306" s="2"/>
      <c r="V306" s="2"/>
      <c r="W306" s="2"/>
      <c r="X306" s="18"/>
      <c r="Y306" s="18"/>
      <c r="Z306" s="18"/>
      <c r="AA306" s="18"/>
      <c r="AB306" s="18"/>
      <c r="AD306" s="22"/>
      <c r="AE306" s="29"/>
      <c r="AF306" s="30"/>
      <c r="AG306" s="29"/>
      <c r="AH306" s="29"/>
      <c r="AI306" s="11"/>
      <c r="AJ306" s="31"/>
      <c r="AK306" s="31"/>
    </row>
    <row r="307" spans="1:37" s="26" customFormat="1" ht="63.75" customHeight="1" x14ac:dyDescent="0.25">
      <c r="A307" s="91">
        <v>294</v>
      </c>
      <c r="B307" s="85">
        <v>117392</v>
      </c>
      <c r="C307" s="21" t="s">
        <v>733</v>
      </c>
      <c r="D307" s="22">
        <v>108897.73</v>
      </c>
      <c r="E307" s="23" t="s">
        <v>10</v>
      </c>
      <c r="F307" s="23" t="s">
        <v>11</v>
      </c>
      <c r="G307" s="90" t="s">
        <v>790</v>
      </c>
      <c r="H307" s="94" t="str">
        <f>J307&amp;"
 CUARTO (S) DORMITORIO"</f>
        <v>1
 CUARTO (S) DORMITORIO</v>
      </c>
      <c r="I307" s="25">
        <f>K307</f>
        <v>5</v>
      </c>
      <c r="J307" s="88">
        <v>1</v>
      </c>
      <c r="K307" s="26">
        <v>5</v>
      </c>
      <c r="N307" s="27"/>
      <c r="O307" s="28"/>
      <c r="P307" s="93"/>
      <c r="Q307" s="99"/>
      <c r="S307" s="18"/>
      <c r="T307" s="2" t="str">
        <f t="shared" si="98"/>
        <v>Imprimir</v>
      </c>
      <c r="U307" s="2"/>
      <c r="V307" s="2"/>
      <c r="W307" s="2"/>
      <c r="X307" s="18"/>
      <c r="Y307" s="18"/>
      <c r="Z307" s="18"/>
      <c r="AA307" s="18"/>
      <c r="AB307" s="18"/>
      <c r="AD307" s="22"/>
      <c r="AE307" s="29"/>
      <c r="AF307" s="30"/>
      <c r="AG307" s="29"/>
      <c r="AH307" s="29"/>
      <c r="AI307" s="11"/>
      <c r="AJ307" s="31"/>
      <c r="AK307" s="31"/>
    </row>
    <row r="308" spans="1:37" s="26" customFormat="1" ht="63.75" customHeight="1" x14ac:dyDescent="0.25">
      <c r="A308" s="91">
        <v>295</v>
      </c>
      <c r="B308" s="85">
        <v>117706</v>
      </c>
      <c r="C308" s="21" t="s">
        <v>734</v>
      </c>
      <c r="D308" s="22">
        <v>3630</v>
      </c>
      <c r="E308" s="23" t="s">
        <v>10</v>
      </c>
      <c r="F308" s="23" t="s">
        <v>11</v>
      </c>
      <c r="G308" s="90" t="s">
        <v>333</v>
      </c>
      <c r="H308" s="94" t="str">
        <f t="shared" ref="H308:H312" si="107">J308&amp;"
 ESTUFA (S)"</f>
        <v>1
 ESTUFA (S)</v>
      </c>
      <c r="I308" s="25">
        <f t="shared" ref="I308:I312" si="108">K308</f>
        <v>2</v>
      </c>
      <c r="J308" s="88">
        <v>1</v>
      </c>
      <c r="K308" s="26">
        <v>2</v>
      </c>
      <c r="N308" s="27"/>
      <c r="O308" s="28"/>
      <c r="P308" s="93"/>
      <c r="Q308" s="97"/>
      <c r="S308" s="18"/>
      <c r="T308" s="2" t="str">
        <f t="shared" si="98"/>
        <v>Imprimir</v>
      </c>
      <c r="U308" s="2"/>
      <c r="V308" s="2"/>
      <c r="W308" s="2"/>
      <c r="X308" s="18"/>
      <c r="Y308" s="18"/>
      <c r="Z308" s="18"/>
      <c r="AA308" s="18"/>
      <c r="AB308" s="18"/>
      <c r="AD308" s="22"/>
      <c r="AE308" s="29"/>
      <c r="AF308" s="30"/>
      <c r="AG308" s="29"/>
      <c r="AH308" s="29"/>
      <c r="AI308" s="11"/>
      <c r="AJ308" s="31"/>
      <c r="AK308" s="31"/>
    </row>
    <row r="309" spans="1:37" s="26" customFormat="1" ht="63.75" customHeight="1" x14ac:dyDescent="0.25">
      <c r="A309" s="91">
        <v>296</v>
      </c>
      <c r="B309" s="85">
        <v>117885</v>
      </c>
      <c r="C309" s="21" t="s">
        <v>735</v>
      </c>
      <c r="D309" s="22">
        <v>29040</v>
      </c>
      <c r="E309" s="23" t="s">
        <v>10</v>
      </c>
      <c r="F309" s="23" t="s">
        <v>11</v>
      </c>
      <c r="G309" s="90" t="s">
        <v>356</v>
      </c>
      <c r="H309" s="94" t="str">
        <f t="shared" si="107"/>
        <v>8
 ESTUFA (S)</v>
      </c>
      <c r="I309" s="25">
        <f t="shared" si="108"/>
        <v>25</v>
      </c>
      <c r="J309" s="88">
        <v>8</v>
      </c>
      <c r="K309" s="26">
        <v>25</v>
      </c>
      <c r="N309" s="27"/>
      <c r="O309" s="28"/>
      <c r="P309" s="93"/>
      <c r="Q309" s="97"/>
      <c r="S309" s="18"/>
      <c r="T309" s="2" t="str">
        <f t="shared" si="98"/>
        <v>Imprimir</v>
      </c>
      <c r="U309" s="2"/>
      <c r="V309" s="2"/>
      <c r="W309" s="2"/>
      <c r="X309" s="18"/>
      <c r="Y309" s="18"/>
      <c r="Z309" s="18"/>
      <c r="AA309" s="18"/>
      <c r="AB309" s="18"/>
      <c r="AD309" s="22"/>
      <c r="AE309" s="29"/>
      <c r="AF309" s="30"/>
      <c r="AG309" s="29"/>
      <c r="AH309" s="29"/>
      <c r="AI309" s="11"/>
      <c r="AJ309" s="31"/>
      <c r="AK309" s="31"/>
    </row>
    <row r="310" spans="1:37" s="26" customFormat="1" ht="66" customHeight="1" x14ac:dyDescent="0.25">
      <c r="A310" s="91">
        <v>297</v>
      </c>
      <c r="B310" s="85">
        <v>117998</v>
      </c>
      <c r="C310" s="21" t="s">
        <v>736</v>
      </c>
      <c r="D310" s="22">
        <v>3630</v>
      </c>
      <c r="E310" s="23" t="s">
        <v>10</v>
      </c>
      <c r="F310" s="23" t="s">
        <v>11</v>
      </c>
      <c r="G310" s="46" t="s">
        <v>807</v>
      </c>
      <c r="H310" s="94" t="str">
        <f t="shared" si="107"/>
        <v>1
 ESTUFA (S)</v>
      </c>
      <c r="I310" s="25">
        <f t="shared" si="108"/>
        <v>4</v>
      </c>
      <c r="J310" s="88">
        <v>1</v>
      </c>
      <c r="K310" s="26">
        <v>4</v>
      </c>
      <c r="N310" s="27"/>
      <c r="O310" s="28"/>
      <c r="P310" s="93"/>
      <c r="Q310" s="97"/>
      <c r="S310" s="18"/>
      <c r="T310" s="2" t="str">
        <f t="shared" si="98"/>
        <v>Imprimir</v>
      </c>
      <c r="U310" s="2"/>
      <c r="V310" s="2"/>
      <c r="W310" s="2"/>
      <c r="X310" s="18"/>
      <c r="Y310" s="18"/>
      <c r="Z310" s="18"/>
      <c r="AA310" s="18"/>
      <c r="AB310" s="18"/>
      <c r="AD310" s="22"/>
      <c r="AE310" s="29"/>
      <c r="AF310" s="30"/>
      <c r="AG310" s="29"/>
      <c r="AH310" s="29"/>
      <c r="AI310" s="11"/>
      <c r="AJ310" s="31"/>
      <c r="AK310" s="31"/>
    </row>
    <row r="311" spans="1:37" s="26" customFormat="1" ht="81" customHeight="1" x14ac:dyDescent="0.25">
      <c r="A311" s="91">
        <v>298</v>
      </c>
      <c r="B311" s="85">
        <v>118060</v>
      </c>
      <c r="C311" s="21" t="s">
        <v>737</v>
      </c>
      <c r="D311" s="22">
        <v>3630</v>
      </c>
      <c r="E311" s="23" t="s">
        <v>10</v>
      </c>
      <c r="F311" s="23" t="s">
        <v>11</v>
      </c>
      <c r="G311" s="90" t="s">
        <v>454</v>
      </c>
      <c r="H311" s="94" t="str">
        <f t="shared" si="107"/>
        <v>1
 ESTUFA (S)</v>
      </c>
      <c r="I311" s="25">
        <f t="shared" si="108"/>
        <v>3</v>
      </c>
      <c r="J311" s="88">
        <v>1</v>
      </c>
      <c r="K311" s="26">
        <v>3</v>
      </c>
      <c r="N311" s="27"/>
      <c r="O311" s="28"/>
      <c r="P311" s="93"/>
      <c r="Q311" s="97"/>
      <c r="S311" s="18"/>
      <c r="T311" s="2" t="str">
        <f t="shared" si="98"/>
        <v>Imprimir</v>
      </c>
      <c r="U311" s="2"/>
      <c r="V311" s="2"/>
      <c r="W311" s="2"/>
      <c r="X311" s="18"/>
      <c r="Y311" s="18"/>
      <c r="Z311" s="18"/>
      <c r="AA311" s="18"/>
      <c r="AB311" s="18"/>
      <c r="AD311" s="22"/>
      <c r="AE311" s="29"/>
      <c r="AF311" s="30"/>
      <c r="AG311" s="29"/>
      <c r="AH311" s="29"/>
      <c r="AI311" s="11"/>
      <c r="AJ311" s="31"/>
      <c r="AK311" s="31"/>
    </row>
    <row r="312" spans="1:37" s="26" customFormat="1" ht="62.25" customHeight="1" x14ac:dyDescent="0.25">
      <c r="A312" s="91">
        <v>299</v>
      </c>
      <c r="B312" s="85">
        <v>118185</v>
      </c>
      <c r="C312" s="21" t="s">
        <v>738</v>
      </c>
      <c r="D312" s="22">
        <v>3630</v>
      </c>
      <c r="E312" s="23" t="s">
        <v>10</v>
      </c>
      <c r="F312" s="23" t="s">
        <v>11</v>
      </c>
      <c r="G312" s="46" t="s">
        <v>444</v>
      </c>
      <c r="H312" s="94" t="str">
        <f t="shared" si="107"/>
        <v>1
 ESTUFA (S)</v>
      </c>
      <c r="I312" s="25">
        <f t="shared" si="108"/>
        <v>2</v>
      </c>
      <c r="J312" s="88">
        <v>1</v>
      </c>
      <c r="K312" s="26">
        <v>2</v>
      </c>
      <c r="N312" s="27"/>
      <c r="O312" s="28"/>
      <c r="P312" s="93"/>
      <c r="Q312" s="97"/>
      <c r="S312" s="18"/>
      <c r="T312" s="2" t="str">
        <f t="shared" si="98"/>
        <v>Imprimir</v>
      </c>
      <c r="U312" s="2"/>
      <c r="V312" s="2"/>
      <c r="W312" s="2"/>
      <c r="X312" s="18"/>
      <c r="Y312" s="18"/>
      <c r="Z312" s="18"/>
      <c r="AA312" s="18"/>
      <c r="AB312" s="18"/>
      <c r="AD312" s="22"/>
      <c r="AE312" s="29"/>
      <c r="AF312" s="30"/>
      <c r="AG312" s="29"/>
      <c r="AH312" s="29"/>
      <c r="AI312" s="11"/>
      <c r="AJ312" s="31"/>
      <c r="AK312" s="31"/>
    </row>
    <row r="313" spans="1:37" s="26" customFormat="1" ht="30" x14ac:dyDescent="0.25">
      <c r="A313" s="91">
        <v>300</v>
      </c>
      <c r="B313" s="85">
        <v>118283</v>
      </c>
      <c r="C313" s="21" t="s">
        <v>739</v>
      </c>
      <c r="D313" s="22">
        <v>7438.5</v>
      </c>
      <c r="E313" s="23" t="s">
        <v>10</v>
      </c>
      <c r="F313" s="23" t="s">
        <v>11</v>
      </c>
      <c r="G313" s="90" t="s">
        <v>429</v>
      </c>
      <c r="H313" s="92" t="str">
        <f t="shared" ref="H313:H316" si="109">J313&amp;"
 ESTUFA (S)"</f>
        <v>1
 ESTUFA (S)</v>
      </c>
      <c r="I313" s="25">
        <f t="shared" ref="I313:I316" si="110">K313</f>
        <v>4</v>
      </c>
      <c r="J313" s="88">
        <v>1</v>
      </c>
      <c r="K313" s="26">
        <v>4</v>
      </c>
      <c r="N313" s="27"/>
      <c r="O313" s="28"/>
      <c r="P313" s="93"/>
      <c r="Q313" s="98"/>
      <c r="S313" s="18"/>
      <c r="T313" s="2" t="str">
        <f t="shared" ref="T313:T376" si="111">IF(C313&lt;&gt;0,"Imprimir","")</f>
        <v>Imprimir</v>
      </c>
      <c r="U313" s="2"/>
      <c r="V313" s="2"/>
      <c r="W313" s="2"/>
      <c r="X313" s="18"/>
      <c r="Y313" s="18"/>
      <c r="Z313" s="18"/>
      <c r="AA313" s="18"/>
      <c r="AB313" s="18"/>
      <c r="AD313" s="22"/>
      <c r="AE313" s="29"/>
      <c r="AF313" s="30"/>
      <c r="AG313" s="29"/>
      <c r="AH313" s="29"/>
      <c r="AI313" s="11"/>
      <c r="AJ313" s="31"/>
      <c r="AK313" s="31"/>
    </row>
    <row r="314" spans="1:37" s="26" customFormat="1" ht="45" x14ac:dyDescent="0.25">
      <c r="A314" s="91">
        <v>301</v>
      </c>
      <c r="B314" s="85">
        <v>118334</v>
      </c>
      <c r="C314" s="21" t="s">
        <v>593</v>
      </c>
      <c r="D314" s="22">
        <v>7438.5</v>
      </c>
      <c r="E314" s="23" t="s">
        <v>10</v>
      </c>
      <c r="F314" s="23" t="s">
        <v>11</v>
      </c>
      <c r="G314" s="90" t="s">
        <v>421</v>
      </c>
      <c r="H314" s="92" t="str">
        <f t="shared" si="109"/>
        <v>1
 ESTUFA (S)</v>
      </c>
      <c r="I314" s="25">
        <f t="shared" si="110"/>
        <v>4</v>
      </c>
      <c r="J314" s="88">
        <v>1</v>
      </c>
      <c r="K314" s="26">
        <v>4</v>
      </c>
      <c r="N314" s="27"/>
      <c r="O314" s="28"/>
      <c r="P314" s="93"/>
      <c r="Q314" s="98"/>
      <c r="S314" s="18"/>
      <c r="T314" s="2" t="str">
        <f t="shared" si="111"/>
        <v>Imprimir</v>
      </c>
      <c r="U314" s="2"/>
      <c r="V314" s="2"/>
      <c r="W314" s="2"/>
      <c r="X314" s="18"/>
      <c r="Y314" s="18"/>
      <c r="Z314" s="18"/>
      <c r="AA314" s="18"/>
      <c r="AB314" s="18"/>
      <c r="AD314" s="22"/>
      <c r="AE314" s="29"/>
      <c r="AF314" s="30"/>
      <c r="AG314" s="29"/>
      <c r="AH314" s="29"/>
      <c r="AI314" s="11"/>
      <c r="AJ314" s="31"/>
      <c r="AK314" s="31"/>
    </row>
    <row r="315" spans="1:37" s="26" customFormat="1" ht="53.25" customHeight="1" x14ac:dyDescent="0.25">
      <c r="A315" s="91">
        <v>302</v>
      </c>
      <c r="B315" s="85">
        <v>118391</v>
      </c>
      <c r="C315" s="21" t="s">
        <v>740</v>
      </c>
      <c r="D315" s="22">
        <v>7438.5</v>
      </c>
      <c r="E315" s="23" t="s">
        <v>10</v>
      </c>
      <c r="F315" s="23" t="s">
        <v>11</v>
      </c>
      <c r="G315" s="46" t="s">
        <v>459</v>
      </c>
      <c r="H315" s="92" t="str">
        <f t="shared" si="109"/>
        <v>1
 ESTUFA (S)</v>
      </c>
      <c r="I315" s="25">
        <f t="shared" si="110"/>
        <v>3</v>
      </c>
      <c r="J315" s="88">
        <v>1</v>
      </c>
      <c r="K315" s="26">
        <v>3</v>
      </c>
      <c r="N315" s="27"/>
      <c r="O315" s="28"/>
      <c r="P315" s="93"/>
      <c r="Q315" s="98"/>
      <c r="S315" s="18"/>
      <c r="T315" s="2" t="str">
        <f t="shared" si="111"/>
        <v>Imprimir</v>
      </c>
      <c r="U315" s="2"/>
      <c r="V315" s="2"/>
      <c r="W315" s="2"/>
      <c r="X315" s="18"/>
      <c r="Y315" s="18"/>
      <c r="Z315" s="18"/>
      <c r="AA315" s="18"/>
      <c r="AB315" s="18"/>
      <c r="AD315" s="22"/>
      <c r="AE315" s="29"/>
      <c r="AF315" s="30"/>
      <c r="AG315" s="29"/>
      <c r="AH315" s="29"/>
      <c r="AI315" s="11"/>
      <c r="AJ315" s="31"/>
      <c r="AK315" s="31"/>
    </row>
    <row r="316" spans="1:37" s="26" customFormat="1" ht="45" x14ac:dyDescent="0.25">
      <c r="A316" s="91">
        <v>303</v>
      </c>
      <c r="B316" s="85">
        <v>118657</v>
      </c>
      <c r="C316" s="21" t="s">
        <v>741</v>
      </c>
      <c r="D316" s="22">
        <v>7438.5</v>
      </c>
      <c r="E316" s="23" t="s">
        <v>10</v>
      </c>
      <c r="F316" s="23" t="s">
        <v>11</v>
      </c>
      <c r="G316" s="90" t="s">
        <v>459</v>
      </c>
      <c r="H316" s="92" t="str">
        <f t="shared" si="109"/>
        <v>1
 ESTUFA (S)</v>
      </c>
      <c r="I316" s="25">
        <f t="shared" si="110"/>
        <v>9</v>
      </c>
      <c r="J316" s="88">
        <v>1</v>
      </c>
      <c r="K316" s="26">
        <v>9</v>
      </c>
      <c r="N316" s="27"/>
      <c r="O316" s="28"/>
      <c r="P316" s="93"/>
      <c r="Q316" s="98"/>
      <c r="S316" s="18"/>
      <c r="T316" s="2" t="str">
        <f t="shared" si="111"/>
        <v>Imprimir</v>
      </c>
      <c r="U316" s="2"/>
      <c r="V316" s="2"/>
      <c r="W316" s="2"/>
      <c r="X316" s="18"/>
      <c r="Y316" s="18"/>
      <c r="Z316" s="18"/>
      <c r="AA316" s="18"/>
      <c r="AB316" s="18"/>
      <c r="AD316" s="22"/>
      <c r="AE316" s="29"/>
      <c r="AF316" s="30"/>
      <c r="AG316" s="29"/>
      <c r="AH316" s="29"/>
      <c r="AI316" s="11"/>
      <c r="AJ316" s="31"/>
      <c r="AK316" s="31"/>
    </row>
    <row r="317" spans="1:37" s="26" customFormat="1" ht="45" x14ac:dyDescent="0.25">
      <c r="A317" s="91">
        <v>304</v>
      </c>
      <c r="B317" s="85">
        <v>119202</v>
      </c>
      <c r="C317" s="21" t="s">
        <v>742</v>
      </c>
      <c r="D317" s="22">
        <v>112354.38</v>
      </c>
      <c r="E317" s="23" t="s">
        <v>10</v>
      </c>
      <c r="F317" s="23" t="s">
        <v>11</v>
      </c>
      <c r="G317" s="90" t="s">
        <v>363</v>
      </c>
      <c r="H317" s="94" t="str">
        <f>J317&amp;"
 COCINA (S)"</f>
        <v>1
 COCINA (S)</v>
      </c>
      <c r="I317" s="25">
        <f>K317</f>
        <v>2</v>
      </c>
      <c r="J317" s="88">
        <v>1</v>
      </c>
      <c r="K317" s="26">
        <v>2</v>
      </c>
      <c r="N317" s="27"/>
      <c r="O317" s="28"/>
      <c r="P317" s="93"/>
      <c r="Q317" s="102"/>
      <c r="S317" s="18"/>
      <c r="T317" s="2" t="str">
        <f t="shared" si="111"/>
        <v>Imprimir</v>
      </c>
      <c r="U317" s="2"/>
      <c r="V317" s="2"/>
      <c r="W317" s="2"/>
      <c r="X317" s="18"/>
      <c r="Y317" s="18"/>
      <c r="Z317" s="18"/>
      <c r="AA317" s="18"/>
      <c r="AB317" s="18"/>
      <c r="AD317" s="22"/>
      <c r="AE317" s="29"/>
      <c r="AF317" s="30"/>
      <c r="AG317" s="29"/>
      <c r="AH317" s="29"/>
      <c r="AI317" s="11"/>
      <c r="AJ317" s="31"/>
      <c r="AK317" s="31"/>
    </row>
    <row r="318" spans="1:37" s="26" customFormat="1" ht="75" customHeight="1" x14ac:dyDescent="0.25">
      <c r="A318" s="91">
        <v>305</v>
      </c>
      <c r="B318" s="85">
        <v>119277</v>
      </c>
      <c r="C318" s="21" t="s">
        <v>743</v>
      </c>
      <c r="D318" s="22">
        <v>7438.5</v>
      </c>
      <c r="E318" s="23" t="s">
        <v>10</v>
      </c>
      <c r="F318" s="23" t="s">
        <v>11</v>
      </c>
      <c r="G318" s="90" t="s">
        <v>43</v>
      </c>
      <c r="H318" s="92" t="str">
        <f t="shared" ref="H318:H323" si="112">J318&amp;"
 ESTUFA (S)"</f>
        <v>1
 ESTUFA (S)</v>
      </c>
      <c r="I318" s="25">
        <f t="shared" ref="I318:I323" si="113">K318</f>
        <v>5</v>
      </c>
      <c r="J318" s="88">
        <v>1</v>
      </c>
      <c r="K318" s="26">
        <v>5</v>
      </c>
      <c r="N318" s="27"/>
      <c r="O318" s="28"/>
      <c r="P318" s="93"/>
      <c r="Q318" s="98"/>
      <c r="S318" s="18"/>
      <c r="T318" s="2" t="str">
        <f t="shared" si="111"/>
        <v>Imprimir</v>
      </c>
      <c r="U318" s="2"/>
      <c r="V318" s="2"/>
      <c r="W318" s="2"/>
      <c r="X318" s="18"/>
      <c r="Y318" s="18"/>
      <c r="Z318" s="18"/>
      <c r="AA318" s="18"/>
      <c r="AB318" s="18"/>
      <c r="AD318" s="22"/>
      <c r="AE318" s="29"/>
      <c r="AF318" s="30"/>
      <c r="AG318" s="29"/>
      <c r="AH318" s="29"/>
      <c r="AI318" s="11"/>
      <c r="AJ318" s="31"/>
      <c r="AK318" s="31"/>
    </row>
    <row r="319" spans="1:37" s="26" customFormat="1" ht="45" x14ac:dyDescent="0.25">
      <c r="A319" s="91">
        <v>306</v>
      </c>
      <c r="B319" s="85">
        <v>119283</v>
      </c>
      <c r="C319" s="21" t="s">
        <v>744</v>
      </c>
      <c r="D319" s="22">
        <v>7438.5</v>
      </c>
      <c r="E319" s="23" t="s">
        <v>10</v>
      </c>
      <c r="F319" s="23" t="s">
        <v>11</v>
      </c>
      <c r="G319" s="90" t="s">
        <v>781</v>
      </c>
      <c r="H319" s="92" t="str">
        <f t="shared" si="112"/>
        <v>1
 ESTUFA (S)</v>
      </c>
      <c r="I319" s="25">
        <f t="shared" si="113"/>
        <v>1</v>
      </c>
      <c r="J319" s="88">
        <v>1</v>
      </c>
      <c r="K319" s="26">
        <v>1</v>
      </c>
      <c r="N319" s="27"/>
      <c r="O319" s="28"/>
      <c r="P319" s="93"/>
      <c r="Q319" s="98"/>
      <c r="S319" s="18"/>
      <c r="T319" s="2" t="str">
        <f t="shared" si="111"/>
        <v>Imprimir</v>
      </c>
      <c r="U319" s="2"/>
      <c r="V319" s="2"/>
      <c r="W319" s="2"/>
      <c r="X319" s="18"/>
      <c r="Y319" s="18"/>
      <c r="Z319" s="18"/>
      <c r="AA319" s="18"/>
      <c r="AB319" s="18"/>
      <c r="AD319" s="22"/>
      <c r="AE319" s="29"/>
      <c r="AF319" s="30"/>
      <c r="AG319" s="29"/>
      <c r="AH319" s="29"/>
      <c r="AI319" s="11"/>
      <c r="AJ319" s="31"/>
      <c r="AK319" s="31"/>
    </row>
    <row r="320" spans="1:37" s="26" customFormat="1" ht="64.5" customHeight="1" x14ac:dyDescent="0.25">
      <c r="A320" s="91">
        <v>307</v>
      </c>
      <c r="B320" s="85">
        <v>119304</v>
      </c>
      <c r="C320" s="21" t="s">
        <v>745</v>
      </c>
      <c r="D320" s="22">
        <v>141331.5</v>
      </c>
      <c r="E320" s="23" t="s">
        <v>10</v>
      </c>
      <c r="F320" s="23" t="s">
        <v>11</v>
      </c>
      <c r="G320" s="90" t="s">
        <v>44</v>
      </c>
      <c r="H320" s="92" t="str">
        <f t="shared" si="112"/>
        <v>19
 ESTUFA (S)</v>
      </c>
      <c r="I320" s="25">
        <f t="shared" si="113"/>
        <v>77</v>
      </c>
      <c r="J320" s="88">
        <v>19</v>
      </c>
      <c r="K320" s="26">
        <v>77</v>
      </c>
      <c r="N320" s="27"/>
      <c r="O320" s="28"/>
      <c r="P320" s="93"/>
      <c r="Q320" s="98"/>
      <c r="S320" s="18"/>
      <c r="T320" s="2" t="str">
        <f t="shared" si="111"/>
        <v>Imprimir</v>
      </c>
      <c r="U320" s="2"/>
      <c r="V320" s="2"/>
      <c r="W320" s="2"/>
      <c r="X320" s="18"/>
      <c r="Y320" s="18"/>
      <c r="Z320" s="18"/>
      <c r="AA320" s="18"/>
      <c r="AB320" s="18"/>
      <c r="AD320" s="22"/>
      <c r="AE320" s="29"/>
      <c r="AF320" s="30"/>
      <c r="AG320" s="29"/>
      <c r="AH320" s="29"/>
      <c r="AI320" s="11"/>
      <c r="AJ320" s="31"/>
      <c r="AK320" s="31"/>
    </row>
    <row r="321" spans="1:37" s="26" customFormat="1" ht="60" customHeight="1" x14ac:dyDescent="0.25">
      <c r="A321" s="91">
        <v>308</v>
      </c>
      <c r="B321" s="85">
        <v>119468</v>
      </c>
      <c r="C321" s="21" t="s">
        <v>746</v>
      </c>
      <c r="D321" s="22">
        <v>3630</v>
      </c>
      <c r="E321" s="23" t="s">
        <v>10</v>
      </c>
      <c r="F321" s="23" t="s">
        <v>11</v>
      </c>
      <c r="G321" s="46" t="s">
        <v>808</v>
      </c>
      <c r="H321" s="94" t="str">
        <f t="shared" si="112"/>
        <v>1
 ESTUFA (S)</v>
      </c>
      <c r="I321" s="25">
        <f t="shared" si="113"/>
        <v>4</v>
      </c>
      <c r="J321" s="88">
        <v>1</v>
      </c>
      <c r="K321" s="26">
        <v>4</v>
      </c>
      <c r="N321" s="27"/>
      <c r="O321" s="28"/>
      <c r="P321" s="93"/>
      <c r="Q321" s="97"/>
      <c r="S321" s="18"/>
      <c r="T321" s="2" t="str">
        <f t="shared" si="111"/>
        <v>Imprimir</v>
      </c>
      <c r="U321" s="2"/>
      <c r="V321" s="2"/>
      <c r="W321" s="2"/>
      <c r="X321" s="18"/>
      <c r="Y321" s="18"/>
      <c r="Z321" s="18"/>
      <c r="AA321" s="18"/>
      <c r="AB321" s="18"/>
      <c r="AD321" s="22"/>
      <c r="AE321" s="29"/>
      <c r="AF321" s="30"/>
      <c r="AG321" s="29"/>
      <c r="AH321" s="29"/>
      <c r="AI321" s="11"/>
      <c r="AJ321" s="31"/>
      <c r="AK321" s="31"/>
    </row>
    <row r="322" spans="1:37" s="26" customFormat="1" ht="88.5" customHeight="1" x14ac:dyDescent="0.25">
      <c r="A322" s="91">
        <v>309</v>
      </c>
      <c r="B322" s="85">
        <v>119480</v>
      </c>
      <c r="C322" s="21" t="s">
        <v>747</v>
      </c>
      <c r="D322" s="22">
        <v>3630</v>
      </c>
      <c r="E322" s="23" t="s">
        <v>10</v>
      </c>
      <c r="F322" s="23" t="s">
        <v>11</v>
      </c>
      <c r="G322" s="90" t="s">
        <v>457</v>
      </c>
      <c r="H322" s="94" t="str">
        <f t="shared" si="112"/>
        <v>1
 ESTUFA (S)</v>
      </c>
      <c r="I322" s="25">
        <f t="shared" si="113"/>
        <v>4</v>
      </c>
      <c r="J322" s="88">
        <v>1</v>
      </c>
      <c r="K322" s="26">
        <v>4</v>
      </c>
      <c r="N322" s="27"/>
      <c r="O322" s="28"/>
      <c r="P322" s="93"/>
      <c r="Q322" s="97"/>
      <c r="S322" s="18"/>
      <c r="T322" s="2" t="str">
        <f t="shared" si="111"/>
        <v>Imprimir</v>
      </c>
      <c r="U322" s="2"/>
      <c r="V322" s="2"/>
      <c r="W322" s="2"/>
      <c r="X322" s="18"/>
      <c r="Y322" s="18"/>
      <c r="Z322" s="18"/>
      <c r="AA322" s="18"/>
      <c r="AB322" s="18"/>
      <c r="AD322" s="22"/>
      <c r="AE322" s="29"/>
      <c r="AF322" s="30"/>
      <c r="AG322" s="29"/>
      <c r="AH322" s="29"/>
      <c r="AI322" s="11"/>
      <c r="AJ322" s="31"/>
      <c r="AK322" s="31"/>
    </row>
    <row r="323" spans="1:37" s="26" customFormat="1" ht="30" x14ac:dyDescent="0.25">
      <c r="A323" s="91">
        <v>310</v>
      </c>
      <c r="B323" s="85">
        <v>119541</v>
      </c>
      <c r="C323" s="21" t="s">
        <v>748</v>
      </c>
      <c r="D323" s="22">
        <v>3630</v>
      </c>
      <c r="E323" s="23" t="s">
        <v>10</v>
      </c>
      <c r="F323" s="23" t="s">
        <v>11</v>
      </c>
      <c r="G323" s="90" t="s">
        <v>328</v>
      </c>
      <c r="H323" s="94" t="str">
        <f t="shared" si="112"/>
        <v>1
 ESTUFA (S)</v>
      </c>
      <c r="I323" s="25">
        <f t="shared" si="113"/>
        <v>2</v>
      </c>
      <c r="J323" s="88">
        <v>1</v>
      </c>
      <c r="K323" s="26">
        <v>2</v>
      </c>
      <c r="N323" s="27"/>
      <c r="O323" s="28"/>
      <c r="P323" s="93"/>
      <c r="Q323" s="97"/>
      <c r="S323" s="18"/>
      <c r="T323" s="2" t="str">
        <f t="shared" si="111"/>
        <v>Imprimir</v>
      </c>
      <c r="U323" s="2"/>
      <c r="V323" s="2"/>
      <c r="W323" s="2"/>
      <c r="X323" s="18"/>
      <c r="Y323" s="18"/>
      <c r="Z323" s="18"/>
      <c r="AA323" s="18"/>
      <c r="AB323" s="18"/>
      <c r="AD323" s="22"/>
      <c r="AE323" s="29"/>
      <c r="AF323" s="30"/>
      <c r="AG323" s="29"/>
      <c r="AH323" s="29"/>
      <c r="AI323" s="11"/>
      <c r="AJ323" s="31"/>
      <c r="AK323" s="31"/>
    </row>
    <row r="324" spans="1:37" s="26" customFormat="1" ht="45" x14ac:dyDescent="0.25">
      <c r="A324" s="91">
        <v>311</v>
      </c>
      <c r="B324" s="85">
        <v>119631</v>
      </c>
      <c r="C324" s="21" t="s">
        <v>636</v>
      </c>
      <c r="D324" s="22">
        <v>7438.5</v>
      </c>
      <c r="E324" s="23" t="s">
        <v>10</v>
      </c>
      <c r="F324" s="23" t="s">
        <v>11</v>
      </c>
      <c r="G324" s="90" t="s">
        <v>324</v>
      </c>
      <c r="H324" s="92" t="str">
        <f t="shared" ref="H324:H325" si="114">J324&amp;"
 ESTUFA (S)"</f>
        <v>1
 ESTUFA (S)</v>
      </c>
      <c r="I324" s="25">
        <f>K324</f>
        <v>3</v>
      </c>
      <c r="J324" s="88">
        <v>1</v>
      </c>
      <c r="K324" s="26">
        <v>3</v>
      </c>
      <c r="N324" s="27"/>
      <c r="O324" s="28"/>
      <c r="P324" s="93"/>
      <c r="Q324" s="98"/>
      <c r="S324" s="18"/>
      <c r="T324" s="2" t="str">
        <f t="shared" si="111"/>
        <v>Imprimir</v>
      </c>
      <c r="U324" s="2"/>
      <c r="V324" s="2"/>
      <c r="W324" s="2"/>
      <c r="X324" s="18"/>
      <c r="Y324" s="18"/>
      <c r="Z324" s="18"/>
      <c r="AA324" s="18"/>
      <c r="AB324" s="18"/>
      <c r="AD324" s="22"/>
      <c r="AE324" s="29"/>
      <c r="AF324" s="30"/>
      <c r="AG324" s="29"/>
      <c r="AH324" s="29"/>
      <c r="AI324" s="11"/>
      <c r="AJ324" s="31"/>
      <c r="AK324" s="31"/>
    </row>
    <row r="325" spans="1:37" s="26" customFormat="1" ht="30" x14ac:dyDescent="0.25">
      <c r="A325" s="91">
        <v>312</v>
      </c>
      <c r="B325" s="85">
        <v>119658</v>
      </c>
      <c r="C325" s="21" t="s">
        <v>749</v>
      </c>
      <c r="D325" s="22">
        <v>54450</v>
      </c>
      <c r="E325" s="23" t="s">
        <v>10</v>
      </c>
      <c r="F325" s="23" t="s">
        <v>11</v>
      </c>
      <c r="G325" s="90" t="s">
        <v>208</v>
      </c>
      <c r="H325" s="94" t="str">
        <f t="shared" si="114"/>
        <v>15
 ESTUFA (S)</v>
      </c>
      <c r="I325" s="25">
        <f>K325</f>
        <v>33</v>
      </c>
      <c r="J325" s="88">
        <v>15</v>
      </c>
      <c r="K325" s="26">
        <v>33</v>
      </c>
      <c r="N325" s="27"/>
      <c r="O325" s="28"/>
      <c r="P325" s="93"/>
      <c r="Q325" s="97"/>
      <c r="S325" s="18"/>
      <c r="T325" s="2" t="str">
        <f t="shared" si="111"/>
        <v>Imprimir</v>
      </c>
      <c r="U325" s="2"/>
      <c r="V325" s="2"/>
      <c r="W325" s="2"/>
      <c r="X325" s="18"/>
      <c r="Y325" s="18"/>
      <c r="Z325" s="18"/>
      <c r="AA325" s="18"/>
      <c r="AB325" s="18"/>
      <c r="AD325" s="22"/>
      <c r="AE325" s="29"/>
      <c r="AF325" s="30"/>
      <c r="AG325" s="29"/>
      <c r="AH325" s="29"/>
      <c r="AI325" s="11"/>
      <c r="AJ325" s="31"/>
      <c r="AK325" s="31"/>
    </row>
    <row r="326" spans="1:37" s="26" customFormat="1" ht="51" customHeight="1" x14ac:dyDescent="0.25">
      <c r="A326" s="91">
        <v>313</v>
      </c>
      <c r="B326" s="85">
        <v>119661</v>
      </c>
      <c r="C326" s="21" t="s">
        <v>750</v>
      </c>
      <c r="D326" s="22">
        <v>7438.5</v>
      </c>
      <c r="E326" s="23" t="s">
        <v>10</v>
      </c>
      <c r="F326" s="23" t="s">
        <v>11</v>
      </c>
      <c r="G326" s="46" t="s">
        <v>809</v>
      </c>
      <c r="H326" s="92" t="str">
        <f t="shared" ref="H326:H328" si="115">J326&amp;"
 ESTUFA (S)"</f>
        <v>1
 ESTUFA (S)</v>
      </c>
      <c r="I326" s="25">
        <f>K326</f>
        <v>1</v>
      </c>
      <c r="J326" s="88">
        <v>1</v>
      </c>
      <c r="K326" s="26">
        <v>1</v>
      </c>
      <c r="N326" s="27"/>
      <c r="O326" s="28"/>
      <c r="P326" s="93"/>
      <c r="Q326" s="98"/>
      <c r="S326" s="18"/>
      <c r="T326" s="2" t="str">
        <f t="shared" si="111"/>
        <v>Imprimir</v>
      </c>
      <c r="U326" s="2"/>
      <c r="V326" s="2"/>
      <c r="W326" s="2"/>
      <c r="X326" s="18"/>
      <c r="Y326" s="18"/>
      <c r="Z326" s="18"/>
      <c r="AA326" s="18"/>
      <c r="AB326" s="18"/>
      <c r="AD326" s="22"/>
      <c r="AE326" s="29"/>
      <c r="AF326" s="30"/>
      <c r="AG326" s="29"/>
      <c r="AH326" s="29"/>
      <c r="AI326" s="11"/>
      <c r="AJ326" s="31"/>
      <c r="AK326" s="31"/>
    </row>
    <row r="327" spans="1:37" s="26" customFormat="1" ht="62.25" customHeight="1" x14ac:dyDescent="0.25">
      <c r="A327" s="91">
        <v>314</v>
      </c>
      <c r="B327" s="85">
        <v>120320</v>
      </c>
      <c r="C327" s="21" t="s">
        <v>751</v>
      </c>
      <c r="D327" s="22">
        <v>3630</v>
      </c>
      <c r="E327" s="23" t="s">
        <v>10</v>
      </c>
      <c r="F327" s="23" t="s">
        <v>11</v>
      </c>
      <c r="G327" s="46" t="s">
        <v>362</v>
      </c>
      <c r="H327" s="94" t="str">
        <f t="shared" si="115"/>
        <v>1
 ESTUFA (S)</v>
      </c>
      <c r="I327" s="25">
        <f t="shared" ref="I327:I328" si="116">K327</f>
        <v>6</v>
      </c>
      <c r="J327" s="88">
        <v>1</v>
      </c>
      <c r="K327" s="26">
        <v>6</v>
      </c>
      <c r="N327" s="27"/>
      <c r="O327" s="28"/>
      <c r="P327" s="93"/>
      <c r="Q327" s="97"/>
      <c r="S327" s="18"/>
      <c r="T327" s="2" t="str">
        <f t="shared" si="111"/>
        <v>Imprimir</v>
      </c>
      <c r="U327" s="2"/>
      <c r="V327" s="2"/>
      <c r="W327" s="2"/>
      <c r="X327" s="18"/>
      <c r="Y327" s="18"/>
      <c r="Z327" s="18"/>
      <c r="AA327" s="18"/>
      <c r="AB327" s="18"/>
      <c r="AD327" s="22"/>
      <c r="AE327" s="29"/>
      <c r="AF327" s="30"/>
      <c r="AG327" s="29"/>
      <c r="AH327" s="29"/>
      <c r="AI327" s="11"/>
      <c r="AJ327" s="31"/>
      <c r="AK327" s="31"/>
    </row>
    <row r="328" spans="1:37" s="26" customFormat="1" ht="66" customHeight="1" x14ac:dyDescent="0.25">
      <c r="A328" s="91">
        <v>315</v>
      </c>
      <c r="B328" s="85">
        <v>120926</v>
      </c>
      <c r="C328" s="21" t="s">
        <v>752</v>
      </c>
      <c r="D328" s="22">
        <v>3630</v>
      </c>
      <c r="E328" s="23" t="s">
        <v>10</v>
      </c>
      <c r="F328" s="23" t="s">
        <v>11</v>
      </c>
      <c r="G328" s="90" t="s">
        <v>347</v>
      </c>
      <c r="H328" s="94" t="str">
        <f t="shared" si="115"/>
        <v>1
 ESTUFA (S)</v>
      </c>
      <c r="I328" s="25">
        <f t="shared" si="116"/>
        <v>3</v>
      </c>
      <c r="J328" s="88">
        <v>1</v>
      </c>
      <c r="K328" s="26">
        <v>3</v>
      </c>
      <c r="N328" s="27"/>
      <c r="O328" s="28"/>
      <c r="P328" s="93"/>
      <c r="Q328" s="97"/>
      <c r="S328" s="18"/>
      <c r="T328" s="2" t="str">
        <f t="shared" si="111"/>
        <v>Imprimir</v>
      </c>
      <c r="U328" s="2"/>
      <c r="V328" s="2"/>
      <c r="W328" s="2"/>
      <c r="X328" s="18"/>
      <c r="Y328" s="18"/>
      <c r="Z328" s="18"/>
      <c r="AA328" s="18"/>
      <c r="AB328" s="18"/>
      <c r="AD328" s="22"/>
      <c r="AE328" s="29"/>
      <c r="AF328" s="30"/>
      <c r="AG328" s="29"/>
      <c r="AH328" s="29"/>
      <c r="AI328" s="11"/>
      <c r="AJ328" s="31"/>
      <c r="AK328" s="31"/>
    </row>
    <row r="329" spans="1:37" s="26" customFormat="1" ht="58.5" customHeight="1" x14ac:dyDescent="0.25">
      <c r="A329" s="91">
        <v>316</v>
      </c>
      <c r="B329" s="85">
        <v>121164</v>
      </c>
      <c r="C329" s="21" t="s">
        <v>753</v>
      </c>
      <c r="D329" s="22">
        <v>7438.5</v>
      </c>
      <c r="E329" s="23" t="s">
        <v>10</v>
      </c>
      <c r="F329" s="23" t="s">
        <v>11</v>
      </c>
      <c r="G329" s="90" t="s">
        <v>54</v>
      </c>
      <c r="H329" s="92" t="str">
        <f t="shared" ref="H329" si="117">J329&amp;"
 ESTUFA (S)"</f>
        <v>1
 ESTUFA (S)</v>
      </c>
      <c r="I329" s="25">
        <f>K329</f>
        <v>4</v>
      </c>
      <c r="J329" s="88">
        <v>1</v>
      </c>
      <c r="K329" s="26">
        <v>4</v>
      </c>
      <c r="N329" s="27"/>
      <c r="O329" s="28"/>
      <c r="P329" s="93"/>
      <c r="Q329" s="98"/>
      <c r="S329" s="18"/>
      <c r="T329" s="2" t="str">
        <f t="shared" si="111"/>
        <v>Imprimir</v>
      </c>
      <c r="U329" s="2"/>
      <c r="V329" s="2"/>
      <c r="W329" s="2"/>
      <c r="X329" s="18"/>
      <c r="Y329" s="18"/>
      <c r="Z329" s="18"/>
      <c r="AA329" s="18"/>
      <c r="AB329" s="18"/>
      <c r="AD329" s="22"/>
      <c r="AE329" s="29"/>
      <c r="AF329" s="30"/>
      <c r="AG329" s="29"/>
      <c r="AH329" s="29"/>
      <c r="AI329" s="11"/>
      <c r="AJ329" s="31"/>
      <c r="AK329" s="31"/>
    </row>
    <row r="330" spans="1:37" s="26" customFormat="1" ht="90.75" customHeight="1" x14ac:dyDescent="0.25">
      <c r="A330" s="91">
        <v>317</v>
      </c>
      <c r="B330" s="85">
        <v>121224</v>
      </c>
      <c r="C330" s="21" t="s">
        <v>391</v>
      </c>
      <c r="D330" s="22">
        <v>1022442.4</v>
      </c>
      <c r="E330" s="23" t="s">
        <v>10</v>
      </c>
      <c r="F330" s="23" t="s">
        <v>11</v>
      </c>
      <c r="G330" s="90" t="s">
        <v>208</v>
      </c>
      <c r="H330" s="89" t="str">
        <f>J330&amp;"
METROS CUADRADOS"</f>
        <v>686.81
METROS CUADRADOS</v>
      </c>
      <c r="I330" s="25">
        <f t="shared" ref="I330" si="118">K330</f>
        <v>55</v>
      </c>
      <c r="J330" s="88">
        <v>686.81</v>
      </c>
      <c r="K330" s="26">
        <v>55</v>
      </c>
      <c r="N330" s="27"/>
      <c r="O330" s="28"/>
      <c r="P330" s="93"/>
      <c r="Q330" s="110"/>
      <c r="S330" s="18"/>
      <c r="T330" s="2" t="str">
        <f t="shared" si="111"/>
        <v>Imprimir</v>
      </c>
      <c r="U330" s="2"/>
      <c r="V330" s="2"/>
      <c r="W330" s="2"/>
      <c r="X330" s="18"/>
      <c r="Y330" s="18"/>
      <c r="Z330" s="18"/>
      <c r="AA330" s="18"/>
      <c r="AB330" s="18"/>
      <c r="AD330" s="22"/>
      <c r="AE330" s="29"/>
      <c r="AF330" s="30"/>
      <c r="AG330" s="29"/>
      <c r="AH330" s="29"/>
      <c r="AI330" s="11"/>
      <c r="AJ330" s="31"/>
      <c r="AK330" s="31"/>
    </row>
    <row r="331" spans="1:37" s="26" customFormat="1" ht="60" x14ac:dyDescent="0.25">
      <c r="A331" s="91">
        <v>318</v>
      </c>
      <c r="B331" s="85">
        <v>121233</v>
      </c>
      <c r="C331" s="21" t="s">
        <v>754</v>
      </c>
      <c r="D331" s="22">
        <v>52069.5</v>
      </c>
      <c r="E331" s="23" t="s">
        <v>10</v>
      </c>
      <c r="F331" s="23" t="s">
        <v>11</v>
      </c>
      <c r="G331" s="90" t="s">
        <v>454</v>
      </c>
      <c r="H331" s="92" t="str">
        <f t="shared" ref="H331:H348" si="119">J331&amp;"
 ESTUFA (S)"</f>
        <v>7
 ESTUFA (S)</v>
      </c>
      <c r="I331" s="25">
        <f t="shared" ref="I331:I348" si="120">K331</f>
        <v>26</v>
      </c>
      <c r="J331" s="88">
        <v>7</v>
      </c>
      <c r="K331" s="26">
        <v>26</v>
      </c>
      <c r="N331" s="27"/>
      <c r="O331" s="28"/>
      <c r="P331" s="93"/>
      <c r="Q331" s="98"/>
      <c r="S331" s="18"/>
      <c r="T331" s="2" t="str">
        <f t="shared" si="111"/>
        <v>Imprimir</v>
      </c>
      <c r="U331" s="2"/>
      <c r="V331" s="2"/>
      <c r="W331" s="2"/>
      <c r="X331" s="18"/>
      <c r="Y331" s="18"/>
      <c r="Z331" s="18"/>
      <c r="AA331" s="18"/>
      <c r="AB331" s="18"/>
      <c r="AD331" s="22"/>
      <c r="AE331" s="29"/>
      <c r="AF331" s="30"/>
      <c r="AG331" s="29"/>
      <c r="AH331" s="29"/>
      <c r="AI331" s="11"/>
      <c r="AJ331" s="31"/>
      <c r="AK331" s="31"/>
    </row>
    <row r="332" spans="1:37" s="26" customFormat="1" ht="65.25" customHeight="1" x14ac:dyDescent="0.25">
      <c r="A332" s="91">
        <v>319</v>
      </c>
      <c r="B332" s="85">
        <v>121244</v>
      </c>
      <c r="C332" s="21" t="s">
        <v>755</v>
      </c>
      <c r="D332" s="22">
        <v>81823.5</v>
      </c>
      <c r="E332" s="23" t="s">
        <v>10</v>
      </c>
      <c r="F332" s="23" t="s">
        <v>11</v>
      </c>
      <c r="G332" s="90" t="s">
        <v>323</v>
      </c>
      <c r="H332" s="92" t="str">
        <f t="shared" si="119"/>
        <v>11
 ESTUFA (S)</v>
      </c>
      <c r="I332" s="25">
        <f t="shared" si="120"/>
        <v>49</v>
      </c>
      <c r="J332" s="88">
        <v>11</v>
      </c>
      <c r="K332" s="26">
        <v>49</v>
      </c>
      <c r="N332" s="27"/>
      <c r="O332" s="28"/>
      <c r="P332" s="93"/>
      <c r="Q332" s="98"/>
      <c r="S332" s="18"/>
      <c r="T332" s="2" t="str">
        <f t="shared" si="111"/>
        <v>Imprimir</v>
      </c>
      <c r="U332" s="2"/>
      <c r="V332" s="2"/>
      <c r="W332" s="2"/>
      <c r="X332" s="18"/>
      <c r="Y332" s="18"/>
      <c r="Z332" s="18"/>
      <c r="AA332" s="18"/>
      <c r="AB332" s="18"/>
      <c r="AD332" s="22"/>
      <c r="AE332" s="29"/>
      <c r="AF332" s="30"/>
      <c r="AG332" s="29"/>
      <c r="AH332" s="29"/>
      <c r="AI332" s="11"/>
      <c r="AJ332" s="31"/>
      <c r="AK332" s="31"/>
    </row>
    <row r="333" spans="1:37" s="26" customFormat="1" ht="65.25" customHeight="1" x14ac:dyDescent="0.25">
      <c r="A333" s="91">
        <v>320</v>
      </c>
      <c r="B333" s="85">
        <v>121275</v>
      </c>
      <c r="C333" s="21" t="s">
        <v>756</v>
      </c>
      <c r="D333" s="22">
        <v>22315.5</v>
      </c>
      <c r="E333" s="23" t="s">
        <v>10</v>
      </c>
      <c r="F333" s="23" t="s">
        <v>11</v>
      </c>
      <c r="G333" s="90" t="s">
        <v>428</v>
      </c>
      <c r="H333" s="92" t="str">
        <f t="shared" si="119"/>
        <v>3
 ESTUFA (S)</v>
      </c>
      <c r="I333" s="25">
        <f t="shared" si="120"/>
        <v>14</v>
      </c>
      <c r="J333" s="88">
        <v>3</v>
      </c>
      <c r="K333" s="26">
        <v>14</v>
      </c>
      <c r="N333" s="27"/>
      <c r="O333" s="28"/>
      <c r="P333" s="93"/>
      <c r="Q333" s="98"/>
      <c r="S333" s="18"/>
      <c r="T333" s="2" t="str">
        <f t="shared" si="111"/>
        <v>Imprimir</v>
      </c>
      <c r="U333" s="2"/>
      <c r="V333" s="2"/>
      <c r="W333" s="2"/>
      <c r="X333" s="18"/>
      <c r="Y333" s="18"/>
      <c r="Z333" s="18"/>
      <c r="AA333" s="18"/>
      <c r="AB333" s="18"/>
      <c r="AD333" s="22"/>
      <c r="AE333" s="29"/>
      <c r="AF333" s="30"/>
      <c r="AG333" s="29"/>
      <c r="AH333" s="29"/>
      <c r="AI333" s="11"/>
      <c r="AJ333" s="31"/>
      <c r="AK333" s="31"/>
    </row>
    <row r="334" spans="1:37" s="26" customFormat="1" ht="60" x14ac:dyDescent="0.25">
      <c r="A334" s="91">
        <v>321</v>
      </c>
      <c r="B334" s="85">
        <v>121308</v>
      </c>
      <c r="C334" s="21" t="s">
        <v>757</v>
      </c>
      <c r="D334" s="22">
        <v>7438.5</v>
      </c>
      <c r="E334" s="23" t="s">
        <v>10</v>
      </c>
      <c r="F334" s="23" t="s">
        <v>11</v>
      </c>
      <c r="G334" s="46" t="s">
        <v>779</v>
      </c>
      <c r="H334" s="92" t="str">
        <f t="shared" si="119"/>
        <v>1
 ESTUFA (S)</v>
      </c>
      <c r="I334" s="25">
        <f t="shared" si="120"/>
        <v>5</v>
      </c>
      <c r="J334" s="88">
        <v>1</v>
      </c>
      <c r="K334" s="26">
        <v>5</v>
      </c>
      <c r="N334" s="27"/>
      <c r="O334" s="28"/>
      <c r="P334" s="93"/>
      <c r="Q334" s="98"/>
      <c r="S334" s="18"/>
      <c r="T334" s="2" t="str">
        <f t="shared" si="111"/>
        <v>Imprimir</v>
      </c>
      <c r="U334" s="2"/>
      <c r="V334" s="2"/>
      <c r="W334" s="2"/>
      <c r="X334" s="18"/>
      <c r="Y334" s="18"/>
      <c r="Z334" s="18"/>
      <c r="AA334" s="18"/>
      <c r="AB334" s="18"/>
      <c r="AD334" s="22"/>
      <c r="AE334" s="29"/>
      <c r="AF334" s="30"/>
      <c r="AG334" s="29"/>
      <c r="AH334" s="29"/>
      <c r="AI334" s="11"/>
      <c r="AJ334" s="31"/>
      <c r="AK334" s="31"/>
    </row>
    <row r="335" spans="1:37" s="26" customFormat="1" ht="45" x14ac:dyDescent="0.25">
      <c r="A335" s="91">
        <v>322</v>
      </c>
      <c r="B335" s="85">
        <v>121311</v>
      </c>
      <c r="C335" s="21" t="s">
        <v>758</v>
      </c>
      <c r="D335" s="22">
        <v>7438.5</v>
      </c>
      <c r="E335" s="23" t="s">
        <v>10</v>
      </c>
      <c r="F335" s="23" t="s">
        <v>11</v>
      </c>
      <c r="G335" s="90" t="s">
        <v>331</v>
      </c>
      <c r="H335" s="92" t="str">
        <f t="shared" si="119"/>
        <v>1
 ESTUFA (S)</v>
      </c>
      <c r="I335" s="25">
        <f t="shared" si="120"/>
        <v>4</v>
      </c>
      <c r="J335" s="88">
        <v>1</v>
      </c>
      <c r="K335" s="26">
        <v>4</v>
      </c>
      <c r="N335" s="27"/>
      <c r="O335" s="28"/>
      <c r="P335" s="93"/>
      <c r="Q335" s="98"/>
      <c r="S335" s="18"/>
      <c r="T335" s="2" t="str">
        <f t="shared" si="111"/>
        <v>Imprimir</v>
      </c>
      <c r="U335" s="2"/>
      <c r="V335" s="2"/>
      <c r="W335" s="2"/>
      <c r="X335" s="18"/>
      <c r="Y335" s="18"/>
      <c r="Z335" s="18"/>
      <c r="AA335" s="18"/>
      <c r="AB335" s="18"/>
      <c r="AD335" s="22"/>
      <c r="AE335" s="29"/>
      <c r="AF335" s="30"/>
      <c r="AG335" s="29"/>
      <c r="AH335" s="29"/>
      <c r="AI335" s="11"/>
      <c r="AJ335" s="31"/>
      <c r="AK335" s="31"/>
    </row>
    <row r="336" spans="1:37" s="26" customFormat="1" ht="45" x14ac:dyDescent="0.25">
      <c r="A336" s="91">
        <v>323</v>
      </c>
      <c r="B336" s="85">
        <v>121399</v>
      </c>
      <c r="C336" s="21" t="s">
        <v>759</v>
      </c>
      <c r="D336" s="22">
        <v>7438.5</v>
      </c>
      <c r="E336" s="23" t="s">
        <v>10</v>
      </c>
      <c r="F336" s="23" t="s">
        <v>11</v>
      </c>
      <c r="G336" s="90" t="s">
        <v>331</v>
      </c>
      <c r="H336" s="92" t="str">
        <f t="shared" si="119"/>
        <v>1
 ESTUFA (S)</v>
      </c>
      <c r="I336" s="25">
        <f t="shared" si="120"/>
        <v>2</v>
      </c>
      <c r="J336" s="88">
        <v>1</v>
      </c>
      <c r="K336" s="26">
        <v>2</v>
      </c>
      <c r="N336" s="27"/>
      <c r="O336" s="28"/>
      <c r="P336" s="93"/>
      <c r="Q336" s="98"/>
      <c r="S336" s="18"/>
      <c r="T336" s="2" t="str">
        <f t="shared" si="111"/>
        <v>Imprimir</v>
      </c>
      <c r="U336" s="2"/>
      <c r="V336" s="2"/>
      <c r="W336" s="2"/>
      <c r="X336" s="18"/>
      <c r="Y336" s="18"/>
      <c r="Z336" s="18"/>
      <c r="AA336" s="18"/>
      <c r="AB336" s="18"/>
      <c r="AD336" s="22"/>
      <c r="AE336" s="29"/>
      <c r="AF336" s="30"/>
      <c r="AG336" s="29"/>
      <c r="AH336" s="29"/>
      <c r="AI336" s="11"/>
      <c r="AJ336" s="31"/>
      <c r="AK336" s="31"/>
    </row>
    <row r="337" spans="1:37" s="26" customFormat="1" ht="77.25" customHeight="1" x14ac:dyDescent="0.25">
      <c r="A337" s="91">
        <v>324</v>
      </c>
      <c r="B337" s="85">
        <v>121403</v>
      </c>
      <c r="C337" s="21" t="s">
        <v>760</v>
      </c>
      <c r="D337" s="22">
        <v>7438.5</v>
      </c>
      <c r="E337" s="23" t="s">
        <v>10</v>
      </c>
      <c r="F337" s="23" t="s">
        <v>11</v>
      </c>
      <c r="G337" s="90" t="s">
        <v>450</v>
      </c>
      <c r="H337" s="92" t="str">
        <f t="shared" si="119"/>
        <v>1
 ESTUFA (S)</v>
      </c>
      <c r="I337" s="25">
        <f t="shared" si="120"/>
        <v>4</v>
      </c>
      <c r="J337" s="88">
        <v>1</v>
      </c>
      <c r="K337" s="26">
        <v>4</v>
      </c>
      <c r="N337" s="27"/>
      <c r="O337" s="28"/>
      <c r="P337" s="93"/>
      <c r="Q337" s="98"/>
      <c r="S337" s="18"/>
      <c r="T337" s="2" t="str">
        <f t="shared" si="111"/>
        <v>Imprimir</v>
      </c>
      <c r="U337" s="2"/>
      <c r="V337" s="2"/>
      <c r="W337" s="2"/>
      <c r="X337" s="18"/>
      <c r="Y337" s="18"/>
      <c r="Z337" s="18"/>
      <c r="AA337" s="18"/>
      <c r="AB337" s="18"/>
      <c r="AD337" s="22"/>
      <c r="AE337" s="29"/>
      <c r="AF337" s="30"/>
      <c r="AG337" s="29"/>
      <c r="AH337" s="29"/>
      <c r="AI337" s="11"/>
      <c r="AJ337" s="31"/>
      <c r="AK337" s="31"/>
    </row>
    <row r="338" spans="1:37" s="26" customFormat="1" ht="65.25" customHeight="1" x14ac:dyDescent="0.25">
      <c r="A338" s="91">
        <v>325</v>
      </c>
      <c r="B338" s="85">
        <v>121408</v>
      </c>
      <c r="C338" s="21" t="s">
        <v>761</v>
      </c>
      <c r="D338" s="22">
        <v>22315.5</v>
      </c>
      <c r="E338" s="23" t="s">
        <v>10</v>
      </c>
      <c r="F338" s="23" t="s">
        <v>11</v>
      </c>
      <c r="G338" s="90" t="s">
        <v>339</v>
      </c>
      <c r="H338" s="92" t="str">
        <f t="shared" si="119"/>
        <v>3
 ESTUFA (S)</v>
      </c>
      <c r="I338" s="25">
        <f t="shared" si="120"/>
        <v>16</v>
      </c>
      <c r="J338" s="88">
        <v>3</v>
      </c>
      <c r="K338" s="26">
        <v>16</v>
      </c>
      <c r="N338" s="27"/>
      <c r="O338" s="28"/>
      <c r="P338" s="93"/>
      <c r="Q338" s="98"/>
      <c r="S338" s="18"/>
      <c r="T338" s="2" t="str">
        <f t="shared" si="111"/>
        <v>Imprimir</v>
      </c>
      <c r="U338" s="2"/>
      <c r="V338" s="2"/>
      <c r="W338" s="2"/>
      <c r="X338" s="18"/>
      <c r="Y338" s="18"/>
      <c r="Z338" s="18"/>
      <c r="AA338" s="18"/>
      <c r="AB338" s="18"/>
      <c r="AD338" s="22"/>
      <c r="AE338" s="29"/>
      <c r="AF338" s="30"/>
      <c r="AG338" s="29"/>
      <c r="AH338" s="29"/>
      <c r="AI338" s="11"/>
      <c r="AJ338" s="31"/>
      <c r="AK338" s="31"/>
    </row>
    <row r="339" spans="1:37" s="26" customFormat="1" ht="60" x14ac:dyDescent="0.25">
      <c r="A339" s="91">
        <v>326</v>
      </c>
      <c r="B339" s="85">
        <v>121414</v>
      </c>
      <c r="C339" s="21" t="s">
        <v>762</v>
      </c>
      <c r="D339" s="22">
        <v>3630</v>
      </c>
      <c r="E339" s="23" t="s">
        <v>10</v>
      </c>
      <c r="F339" s="23" t="s">
        <v>11</v>
      </c>
      <c r="G339" s="90" t="s">
        <v>455</v>
      </c>
      <c r="H339" s="94" t="str">
        <f t="shared" si="119"/>
        <v>1
 ESTUFA (S)</v>
      </c>
      <c r="I339" s="25">
        <f t="shared" si="120"/>
        <v>4</v>
      </c>
      <c r="J339" s="88">
        <v>1</v>
      </c>
      <c r="K339" s="26">
        <v>4</v>
      </c>
      <c r="N339" s="27"/>
      <c r="O339" s="28"/>
      <c r="P339" s="93"/>
      <c r="Q339" s="97"/>
      <c r="S339" s="18"/>
      <c r="T339" s="2" t="str">
        <f t="shared" si="111"/>
        <v>Imprimir</v>
      </c>
      <c r="U339" s="2"/>
      <c r="V339" s="2"/>
      <c r="W339" s="2"/>
      <c r="X339" s="18"/>
      <c r="Y339" s="18"/>
      <c r="Z339" s="18"/>
      <c r="AA339" s="18"/>
      <c r="AB339" s="18"/>
      <c r="AD339" s="22"/>
      <c r="AE339" s="29"/>
      <c r="AF339" s="30"/>
      <c r="AG339" s="29"/>
      <c r="AH339" s="29"/>
      <c r="AI339" s="11"/>
      <c r="AJ339" s="31"/>
      <c r="AK339" s="31"/>
    </row>
    <row r="340" spans="1:37" s="26" customFormat="1" ht="45" x14ac:dyDescent="0.25">
      <c r="A340" s="91">
        <v>327</v>
      </c>
      <c r="B340" s="85">
        <v>121421</v>
      </c>
      <c r="C340" s="21" t="s">
        <v>763</v>
      </c>
      <c r="D340" s="22">
        <v>10890</v>
      </c>
      <c r="E340" s="23" t="s">
        <v>10</v>
      </c>
      <c r="F340" s="23" t="s">
        <v>11</v>
      </c>
      <c r="G340" s="90" t="s">
        <v>40</v>
      </c>
      <c r="H340" s="94" t="str">
        <f t="shared" si="119"/>
        <v>3
 ESTUFA (S)</v>
      </c>
      <c r="I340" s="25">
        <f t="shared" si="120"/>
        <v>15</v>
      </c>
      <c r="J340" s="88">
        <v>3</v>
      </c>
      <c r="K340" s="26">
        <v>15</v>
      </c>
      <c r="N340" s="27"/>
      <c r="O340" s="28"/>
      <c r="P340" s="93"/>
      <c r="Q340" s="97"/>
      <c r="S340" s="18"/>
      <c r="T340" s="2" t="str">
        <f t="shared" si="111"/>
        <v>Imprimir</v>
      </c>
      <c r="U340" s="2"/>
      <c r="V340" s="2"/>
      <c r="W340" s="2"/>
      <c r="X340" s="18"/>
      <c r="Y340" s="18"/>
      <c r="Z340" s="18"/>
      <c r="AA340" s="18"/>
      <c r="AB340" s="18"/>
      <c r="AD340" s="22"/>
      <c r="AE340" s="29"/>
      <c r="AF340" s="30"/>
      <c r="AG340" s="29"/>
      <c r="AH340" s="29"/>
      <c r="AI340" s="11"/>
      <c r="AJ340" s="31"/>
      <c r="AK340" s="31"/>
    </row>
    <row r="341" spans="1:37" s="26" customFormat="1" ht="45" x14ac:dyDescent="0.25">
      <c r="A341" s="91">
        <v>328</v>
      </c>
      <c r="B341" s="85">
        <v>121472</v>
      </c>
      <c r="C341" s="21" t="s">
        <v>764</v>
      </c>
      <c r="D341" s="22">
        <v>3630</v>
      </c>
      <c r="E341" s="23" t="s">
        <v>10</v>
      </c>
      <c r="F341" s="23" t="s">
        <v>11</v>
      </c>
      <c r="G341" s="90" t="s">
        <v>428</v>
      </c>
      <c r="H341" s="94" t="str">
        <f t="shared" si="119"/>
        <v>1
 ESTUFA (S)</v>
      </c>
      <c r="I341" s="25">
        <f t="shared" si="120"/>
        <v>8</v>
      </c>
      <c r="J341" s="88">
        <v>1</v>
      </c>
      <c r="K341" s="26">
        <v>8</v>
      </c>
      <c r="N341" s="27"/>
      <c r="O341" s="28"/>
      <c r="P341" s="93"/>
      <c r="Q341" s="97"/>
      <c r="S341" s="18"/>
      <c r="T341" s="2" t="str">
        <f t="shared" si="111"/>
        <v>Imprimir</v>
      </c>
      <c r="U341" s="2"/>
      <c r="V341" s="2"/>
      <c r="W341" s="2"/>
      <c r="X341" s="18"/>
      <c r="Y341" s="18"/>
      <c r="Z341" s="18"/>
      <c r="AA341" s="18"/>
      <c r="AB341" s="18"/>
      <c r="AD341" s="22"/>
      <c r="AE341" s="29"/>
      <c r="AF341" s="30"/>
      <c r="AG341" s="29"/>
      <c r="AH341" s="29"/>
      <c r="AI341" s="11"/>
      <c r="AJ341" s="31"/>
      <c r="AK341" s="31"/>
    </row>
    <row r="342" spans="1:37" s="26" customFormat="1" ht="45" x14ac:dyDescent="0.25">
      <c r="A342" s="91">
        <v>329</v>
      </c>
      <c r="B342" s="85">
        <v>121475</v>
      </c>
      <c r="C342" s="21" t="s">
        <v>765</v>
      </c>
      <c r="D342" s="22">
        <v>3630</v>
      </c>
      <c r="E342" s="23" t="s">
        <v>10</v>
      </c>
      <c r="F342" s="23" t="s">
        <v>11</v>
      </c>
      <c r="G342" s="90" t="s">
        <v>434</v>
      </c>
      <c r="H342" s="94" t="str">
        <f t="shared" si="119"/>
        <v>1
 ESTUFA (S)</v>
      </c>
      <c r="I342" s="25">
        <f t="shared" si="120"/>
        <v>2</v>
      </c>
      <c r="J342" s="88">
        <v>1</v>
      </c>
      <c r="K342" s="26">
        <v>2</v>
      </c>
      <c r="N342" s="27"/>
      <c r="O342" s="28"/>
      <c r="P342" s="93"/>
      <c r="Q342" s="97"/>
      <c r="S342" s="18"/>
      <c r="T342" s="2" t="str">
        <f t="shared" si="111"/>
        <v>Imprimir</v>
      </c>
      <c r="U342" s="2"/>
      <c r="V342" s="2"/>
      <c r="W342" s="2"/>
      <c r="X342" s="18"/>
      <c r="Y342" s="18"/>
      <c r="Z342" s="18"/>
      <c r="AA342" s="18"/>
      <c r="AB342" s="18"/>
      <c r="AD342" s="22"/>
      <c r="AE342" s="29"/>
      <c r="AF342" s="30"/>
      <c r="AG342" s="29"/>
      <c r="AH342" s="29"/>
      <c r="AI342" s="11"/>
      <c r="AJ342" s="31"/>
      <c r="AK342" s="31"/>
    </row>
    <row r="343" spans="1:37" s="26" customFormat="1" ht="45" x14ac:dyDescent="0.25">
      <c r="A343" s="91">
        <v>330</v>
      </c>
      <c r="B343" s="85">
        <v>121476</v>
      </c>
      <c r="C343" s="21" t="s">
        <v>766</v>
      </c>
      <c r="D343" s="22">
        <v>3630</v>
      </c>
      <c r="E343" s="23" t="s">
        <v>10</v>
      </c>
      <c r="F343" s="23" t="s">
        <v>11</v>
      </c>
      <c r="G343" s="90" t="s">
        <v>431</v>
      </c>
      <c r="H343" s="94" t="str">
        <f t="shared" si="119"/>
        <v>1
 ESTUFA (S)</v>
      </c>
      <c r="I343" s="25">
        <f t="shared" si="120"/>
        <v>2</v>
      </c>
      <c r="J343" s="88">
        <v>1</v>
      </c>
      <c r="K343" s="26">
        <v>2</v>
      </c>
      <c r="N343" s="27"/>
      <c r="O343" s="28"/>
      <c r="P343" s="93"/>
      <c r="Q343" s="97"/>
      <c r="S343" s="18"/>
      <c r="T343" s="2" t="str">
        <f t="shared" si="111"/>
        <v>Imprimir</v>
      </c>
      <c r="U343" s="2"/>
      <c r="V343" s="2"/>
      <c r="W343" s="2"/>
      <c r="X343" s="18"/>
      <c r="Y343" s="18"/>
      <c r="Z343" s="18"/>
      <c r="AA343" s="18"/>
      <c r="AB343" s="18"/>
      <c r="AD343" s="22"/>
      <c r="AE343" s="29"/>
      <c r="AF343" s="30"/>
      <c r="AG343" s="29"/>
      <c r="AH343" s="29"/>
      <c r="AI343" s="11"/>
      <c r="AJ343" s="31"/>
      <c r="AK343" s="31"/>
    </row>
    <row r="344" spans="1:37" s="26" customFormat="1" ht="45" x14ac:dyDescent="0.25">
      <c r="A344" s="91">
        <v>331</v>
      </c>
      <c r="B344" s="85">
        <v>121480</v>
      </c>
      <c r="C344" s="21" t="s">
        <v>767</v>
      </c>
      <c r="D344" s="22">
        <v>3630</v>
      </c>
      <c r="E344" s="23" t="s">
        <v>10</v>
      </c>
      <c r="F344" s="23" t="s">
        <v>11</v>
      </c>
      <c r="G344" s="90" t="s">
        <v>802</v>
      </c>
      <c r="H344" s="94" t="str">
        <f t="shared" si="119"/>
        <v>1
 ESTUFA (S)</v>
      </c>
      <c r="I344" s="25">
        <f t="shared" si="120"/>
        <v>2</v>
      </c>
      <c r="J344" s="88">
        <v>1</v>
      </c>
      <c r="K344" s="26">
        <v>2</v>
      </c>
      <c r="N344" s="27"/>
      <c r="O344" s="28"/>
      <c r="P344" s="93"/>
      <c r="Q344" s="97"/>
      <c r="S344" s="18"/>
      <c r="T344" s="2" t="str">
        <f t="shared" si="111"/>
        <v>Imprimir</v>
      </c>
      <c r="U344" s="2"/>
      <c r="V344" s="2"/>
      <c r="W344" s="2"/>
      <c r="X344" s="18"/>
      <c r="Y344" s="18"/>
      <c r="Z344" s="18"/>
      <c r="AA344" s="18"/>
      <c r="AB344" s="18"/>
      <c r="AD344" s="22"/>
      <c r="AE344" s="29"/>
      <c r="AF344" s="30"/>
      <c r="AG344" s="29"/>
      <c r="AH344" s="29"/>
      <c r="AI344" s="11"/>
      <c r="AJ344" s="31"/>
      <c r="AK344" s="31"/>
    </row>
    <row r="345" spans="1:37" s="26" customFormat="1" ht="75" customHeight="1" x14ac:dyDescent="0.25">
      <c r="A345" s="91">
        <v>332</v>
      </c>
      <c r="B345" s="85">
        <v>121484</v>
      </c>
      <c r="C345" s="21" t="s">
        <v>768</v>
      </c>
      <c r="D345" s="22">
        <v>3630</v>
      </c>
      <c r="E345" s="23" t="s">
        <v>10</v>
      </c>
      <c r="F345" s="23" t="s">
        <v>11</v>
      </c>
      <c r="G345" s="90" t="s">
        <v>450</v>
      </c>
      <c r="H345" s="94" t="str">
        <f t="shared" si="119"/>
        <v>1
 ESTUFA (S)</v>
      </c>
      <c r="I345" s="25">
        <f t="shared" si="120"/>
        <v>2</v>
      </c>
      <c r="J345" s="88">
        <v>1</v>
      </c>
      <c r="K345" s="26">
        <v>2</v>
      </c>
      <c r="N345" s="27"/>
      <c r="O345" s="28"/>
      <c r="P345" s="93"/>
      <c r="Q345" s="97"/>
      <c r="S345" s="18"/>
      <c r="T345" s="2" t="str">
        <f t="shared" si="111"/>
        <v>Imprimir</v>
      </c>
      <c r="U345" s="2"/>
      <c r="V345" s="2"/>
      <c r="W345" s="2"/>
      <c r="X345" s="18"/>
      <c r="Y345" s="18"/>
      <c r="Z345" s="18"/>
      <c r="AA345" s="18"/>
      <c r="AB345" s="18"/>
      <c r="AD345" s="22"/>
      <c r="AE345" s="29"/>
      <c r="AF345" s="30"/>
      <c r="AG345" s="29"/>
      <c r="AH345" s="29"/>
      <c r="AI345" s="11"/>
      <c r="AJ345" s="31"/>
      <c r="AK345" s="31"/>
    </row>
    <row r="346" spans="1:37" s="26" customFormat="1" ht="45" x14ac:dyDescent="0.25">
      <c r="A346" s="91">
        <v>333</v>
      </c>
      <c r="B346" s="85">
        <v>121487</v>
      </c>
      <c r="C346" s="21" t="s">
        <v>769</v>
      </c>
      <c r="D346" s="22">
        <v>3630</v>
      </c>
      <c r="E346" s="23" t="s">
        <v>10</v>
      </c>
      <c r="F346" s="23" t="s">
        <v>11</v>
      </c>
      <c r="G346" s="90" t="s">
        <v>333</v>
      </c>
      <c r="H346" s="94" t="str">
        <f t="shared" si="119"/>
        <v>1
 ESTUFA (S)</v>
      </c>
      <c r="I346" s="25">
        <f t="shared" si="120"/>
        <v>6</v>
      </c>
      <c r="J346" s="88">
        <v>1</v>
      </c>
      <c r="K346" s="26">
        <v>6</v>
      </c>
      <c r="N346" s="27"/>
      <c r="O346" s="28"/>
      <c r="P346" s="93"/>
      <c r="Q346" s="97"/>
      <c r="S346" s="18"/>
      <c r="T346" s="2" t="str">
        <f t="shared" si="111"/>
        <v>Imprimir</v>
      </c>
      <c r="U346" s="2"/>
      <c r="V346" s="2"/>
      <c r="W346" s="2"/>
      <c r="X346" s="18"/>
      <c r="Y346" s="18"/>
      <c r="Z346" s="18"/>
      <c r="AA346" s="18"/>
      <c r="AB346" s="18"/>
      <c r="AD346" s="22"/>
      <c r="AE346" s="29"/>
      <c r="AF346" s="30"/>
      <c r="AG346" s="29"/>
      <c r="AH346" s="29"/>
      <c r="AI346" s="11"/>
      <c r="AJ346" s="31"/>
      <c r="AK346" s="31"/>
    </row>
    <row r="347" spans="1:37" s="26" customFormat="1" ht="75" customHeight="1" x14ac:dyDescent="0.25">
      <c r="A347" s="91">
        <v>334</v>
      </c>
      <c r="B347" s="85">
        <v>121589</v>
      </c>
      <c r="C347" s="21" t="s">
        <v>770</v>
      </c>
      <c r="D347" s="22">
        <v>3630</v>
      </c>
      <c r="E347" s="23" t="s">
        <v>10</v>
      </c>
      <c r="F347" s="23" t="s">
        <v>11</v>
      </c>
      <c r="G347" s="46" t="s">
        <v>810</v>
      </c>
      <c r="H347" s="94" t="str">
        <f t="shared" si="119"/>
        <v>1
 ESTUFA (S)</v>
      </c>
      <c r="I347" s="25">
        <f t="shared" si="120"/>
        <v>2</v>
      </c>
      <c r="J347" s="88">
        <v>1</v>
      </c>
      <c r="K347" s="26">
        <v>2</v>
      </c>
      <c r="N347" s="27"/>
      <c r="O347" s="28"/>
      <c r="P347" s="93"/>
      <c r="Q347" s="97"/>
      <c r="S347" s="18"/>
      <c r="T347" s="2" t="str">
        <f t="shared" si="111"/>
        <v>Imprimir</v>
      </c>
      <c r="U347" s="2"/>
      <c r="V347" s="2"/>
      <c r="W347" s="2"/>
      <c r="X347" s="18"/>
      <c r="Y347" s="18"/>
      <c r="Z347" s="18"/>
      <c r="AA347" s="18"/>
      <c r="AB347" s="18"/>
      <c r="AD347" s="22"/>
      <c r="AE347" s="29"/>
      <c r="AF347" s="30"/>
      <c r="AG347" s="29"/>
      <c r="AH347" s="29"/>
      <c r="AI347" s="11"/>
      <c r="AJ347" s="31"/>
      <c r="AK347" s="31"/>
    </row>
    <row r="348" spans="1:37" s="26" customFormat="1" ht="101.25" customHeight="1" x14ac:dyDescent="0.25">
      <c r="A348" s="91">
        <v>335</v>
      </c>
      <c r="B348" s="85">
        <v>121613</v>
      </c>
      <c r="C348" s="21" t="s">
        <v>771</v>
      </c>
      <c r="D348" s="22">
        <v>14520</v>
      </c>
      <c r="E348" s="23" t="s">
        <v>10</v>
      </c>
      <c r="F348" s="23" t="s">
        <v>11</v>
      </c>
      <c r="G348" s="90" t="s">
        <v>352</v>
      </c>
      <c r="H348" s="94" t="str">
        <f t="shared" si="119"/>
        <v>4
 ESTUFA (S)</v>
      </c>
      <c r="I348" s="25">
        <f t="shared" si="120"/>
        <v>18</v>
      </c>
      <c r="J348" s="88">
        <v>4</v>
      </c>
      <c r="K348" s="26">
        <v>18</v>
      </c>
      <c r="N348" s="27"/>
      <c r="O348" s="28"/>
      <c r="P348" s="93"/>
      <c r="Q348" s="97"/>
      <c r="S348" s="18"/>
      <c r="T348" s="2" t="str">
        <f t="shared" si="111"/>
        <v>Imprimir</v>
      </c>
      <c r="U348" s="2"/>
      <c r="V348" s="2"/>
      <c r="W348" s="2"/>
      <c r="X348" s="18"/>
      <c r="Y348" s="18"/>
      <c r="Z348" s="18"/>
      <c r="AA348" s="18"/>
      <c r="AB348" s="18"/>
      <c r="AD348" s="22"/>
      <c r="AE348" s="29"/>
      <c r="AF348" s="30"/>
      <c r="AG348" s="29"/>
      <c r="AH348" s="29"/>
      <c r="AI348" s="11"/>
      <c r="AJ348" s="31"/>
      <c r="AK348" s="31"/>
    </row>
    <row r="349" spans="1:37" s="26" customFormat="1" ht="45" x14ac:dyDescent="0.25">
      <c r="A349" s="91">
        <v>336</v>
      </c>
      <c r="B349" s="85">
        <v>121677</v>
      </c>
      <c r="C349" s="21" t="s">
        <v>772</v>
      </c>
      <c r="D349" s="22">
        <v>7438.5</v>
      </c>
      <c r="E349" s="23" t="s">
        <v>10</v>
      </c>
      <c r="F349" s="23" t="s">
        <v>11</v>
      </c>
      <c r="G349" s="90" t="s">
        <v>52</v>
      </c>
      <c r="H349" s="92" t="str">
        <f t="shared" ref="H349" si="121">J349&amp;"
 ESTUFA (S)"</f>
        <v>1
 ESTUFA (S)</v>
      </c>
      <c r="I349" s="25">
        <f>K349</f>
        <v>8</v>
      </c>
      <c r="J349" s="88">
        <v>1</v>
      </c>
      <c r="K349" s="26">
        <v>8</v>
      </c>
      <c r="N349" s="27"/>
      <c r="O349" s="28"/>
      <c r="P349" s="93"/>
      <c r="Q349" s="98"/>
      <c r="S349" s="18"/>
      <c r="T349" s="2" t="str">
        <f t="shared" si="111"/>
        <v>Imprimir</v>
      </c>
      <c r="U349" s="2"/>
      <c r="V349" s="2"/>
      <c r="W349" s="2"/>
      <c r="X349" s="18"/>
      <c r="Y349" s="18"/>
      <c r="Z349" s="18"/>
      <c r="AA349" s="18"/>
      <c r="AB349" s="18"/>
      <c r="AD349" s="22"/>
      <c r="AE349" s="29"/>
      <c r="AF349" s="30"/>
      <c r="AG349" s="29"/>
      <c r="AH349" s="29"/>
      <c r="AI349" s="11"/>
      <c r="AJ349" s="31"/>
      <c r="AK349" s="31"/>
    </row>
    <row r="350" spans="1:37" s="26" customFormat="1" ht="91.5" customHeight="1" x14ac:dyDescent="0.25">
      <c r="A350" s="91">
        <v>337</v>
      </c>
      <c r="B350" s="85">
        <v>121753</v>
      </c>
      <c r="C350" s="21" t="s">
        <v>773</v>
      </c>
      <c r="D350" s="22">
        <v>2489513.81</v>
      </c>
      <c r="E350" s="23" t="s">
        <v>10</v>
      </c>
      <c r="F350" s="23" t="s">
        <v>11</v>
      </c>
      <c r="G350" s="90" t="s">
        <v>797</v>
      </c>
      <c r="H350" s="89" t="str">
        <f>J350&amp;"
METROS LINEALES"</f>
        <v>1.01
METROS LINEALES</v>
      </c>
      <c r="I350" s="25">
        <f t="shared" ref="I350:I352" si="122">K350</f>
        <v>177</v>
      </c>
      <c r="J350" s="88">
        <v>1.01</v>
      </c>
      <c r="K350" s="26">
        <v>177</v>
      </c>
      <c r="N350" s="27"/>
      <c r="O350" s="28"/>
      <c r="P350" s="93"/>
      <c r="Q350" s="107"/>
      <c r="S350" s="18"/>
      <c r="T350" s="2" t="str">
        <f t="shared" si="111"/>
        <v>Imprimir</v>
      </c>
      <c r="U350" s="2"/>
      <c r="V350" s="2"/>
      <c r="W350" s="2"/>
      <c r="X350" s="18"/>
      <c r="Y350" s="18"/>
      <c r="Z350" s="18"/>
      <c r="AA350" s="18"/>
      <c r="AB350" s="18"/>
      <c r="AD350" s="22"/>
      <c r="AE350" s="29"/>
      <c r="AF350" s="30"/>
      <c r="AG350" s="29"/>
      <c r="AH350" s="29"/>
      <c r="AI350" s="11"/>
      <c r="AJ350" s="31"/>
      <c r="AK350" s="31"/>
    </row>
    <row r="351" spans="1:37" s="26" customFormat="1" ht="96" customHeight="1" x14ac:dyDescent="0.25">
      <c r="A351" s="91">
        <v>338</v>
      </c>
      <c r="B351" s="85">
        <v>121790</v>
      </c>
      <c r="C351" s="21" t="s">
        <v>774</v>
      </c>
      <c r="D351" s="22">
        <v>1376775.83</v>
      </c>
      <c r="E351" s="23" t="s">
        <v>10</v>
      </c>
      <c r="F351" s="23" t="s">
        <v>11</v>
      </c>
      <c r="G351" s="46" t="s">
        <v>811</v>
      </c>
      <c r="H351" s="89" t="str">
        <f>J351&amp;"
METROS LINEALES"</f>
        <v xml:space="preserve">
131.09
METROS LINEALES</v>
      </c>
      <c r="I351" s="25">
        <f t="shared" si="122"/>
        <v>118</v>
      </c>
      <c r="J351" s="108" t="s">
        <v>813</v>
      </c>
      <c r="K351" s="26">
        <v>118</v>
      </c>
      <c r="N351" s="27"/>
      <c r="O351" s="28"/>
      <c r="P351" s="93"/>
      <c r="Q351" s="107"/>
      <c r="S351" s="18"/>
      <c r="T351" s="2" t="str">
        <f t="shared" si="111"/>
        <v>Imprimir</v>
      </c>
      <c r="U351" s="2"/>
      <c r="V351" s="2"/>
      <c r="W351" s="2"/>
      <c r="X351" s="18"/>
      <c r="Y351" s="18"/>
      <c r="Z351" s="18"/>
      <c r="AA351" s="18"/>
      <c r="AB351" s="18"/>
      <c r="AD351" s="22"/>
      <c r="AE351" s="29"/>
      <c r="AF351" s="30"/>
      <c r="AG351" s="29"/>
      <c r="AH351" s="29"/>
      <c r="AI351" s="11"/>
      <c r="AJ351" s="31"/>
      <c r="AK351" s="31"/>
    </row>
    <row r="352" spans="1:37" s="26" customFormat="1" ht="88.5" customHeight="1" x14ac:dyDescent="0.25">
      <c r="A352" s="91">
        <v>339</v>
      </c>
      <c r="B352" s="85">
        <v>121809</v>
      </c>
      <c r="C352" s="21" t="s">
        <v>775</v>
      </c>
      <c r="D352" s="22">
        <v>3773080.39</v>
      </c>
      <c r="E352" s="23" t="s">
        <v>10</v>
      </c>
      <c r="F352" s="23" t="s">
        <v>11</v>
      </c>
      <c r="G352" s="90" t="s">
        <v>328</v>
      </c>
      <c r="H352" s="89" t="str">
        <f>J352&amp;"
METROS LINEALES"</f>
        <v>5600.46
METROS LINEALES</v>
      </c>
      <c r="I352" s="25">
        <f t="shared" si="122"/>
        <v>99</v>
      </c>
      <c r="J352" s="88">
        <v>5600.46</v>
      </c>
      <c r="K352" s="26">
        <v>99</v>
      </c>
      <c r="N352" s="27"/>
      <c r="O352" s="28"/>
      <c r="P352" s="93"/>
      <c r="Q352" s="107"/>
      <c r="S352" s="18"/>
      <c r="T352" s="2" t="str">
        <f t="shared" si="111"/>
        <v>Imprimir</v>
      </c>
      <c r="U352" s="2"/>
      <c r="V352" s="2"/>
      <c r="W352" s="2"/>
      <c r="X352" s="18"/>
      <c r="Y352" s="18"/>
      <c r="Z352" s="18"/>
      <c r="AA352" s="18"/>
      <c r="AB352" s="18"/>
      <c r="AD352" s="22"/>
      <c r="AE352" s="29"/>
      <c r="AF352" s="30"/>
      <c r="AG352" s="29"/>
      <c r="AH352" s="29"/>
      <c r="AI352" s="11"/>
      <c r="AJ352" s="31"/>
      <c r="AK352" s="31"/>
    </row>
    <row r="353" spans="1:37" s="26" customFormat="1" ht="45" x14ac:dyDescent="0.25">
      <c r="A353" s="91">
        <v>340</v>
      </c>
      <c r="B353" s="85">
        <v>121849</v>
      </c>
      <c r="C353" s="21" t="s">
        <v>772</v>
      </c>
      <c r="D353" s="22">
        <v>7438.5</v>
      </c>
      <c r="E353" s="23" t="s">
        <v>10</v>
      </c>
      <c r="F353" s="23" t="s">
        <v>11</v>
      </c>
      <c r="G353" s="90" t="s">
        <v>52</v>
      </c>
      <c r="H353" s="92" t="str">
        <f t="shared" ref="H353:H355" si="123">J353&amp;"
 ESTUFA (S)"</f>
        <v>1
 ESTUFA (S)</v>
      </c>
      <c r="I353" s="25">
        <f>K353</f>
        <v>3</v>
      </c>
      <c r="J353" s="88">
        <v>1</v>
      </c>
      <c r="K353" s="26">
        <v>3</v>
      </c>
      <c r="N353" s="27"/>
      <c r="O353" s="28"/>
      <c r="P353" s="93"/>
      <c r="Q353" s="98"/>
      <c r="S353" s="18"/>
      <c r="T353" s="2" t="str">
        <f t="shared" si="111"/>
        <v>Imprimir</v>
      </c>
      <c r="U353" s="2"/>
      <c r="V353" s="2"/>
      <c r="W353" s="2"/>
      <c r="X353" s="18"/>
      <c r="Y353" s="18"/>
      <c r="Z353" s="18"/>
      <c r="AA353" s="18"/>
      <c r="AB353" s="18"/>
      <c r="AD353" s="22"/>
      <c r="AE353" s="29"/>
      <c r="AF353" s="30"/>
      <c r="AG353" s="29"/>
      <c r="AH353" s="29"/>
      <c r="AI353" s="11"/>
      <c r="AJ353" s="31"/>
      <c r="AK353" s="31"/>
    </row>
    <row r="354" spans="1:37" s="26" customFormat="1" ht="45" x14ac:dyDescent="0.25">
      <c r="A354" s="91">
        <v>341</v>
      </c>
      <c r="B354" s="85">
        <v>121856</v>
      </c>
      <c r="C354" s="21" t="s">
        <v>776</v>
      </c>
      <c r="D354" s="22">
        <v>3630</v>
      </c>
      <c r="E354" s="23" t="s">
        <v>10</v>
      </c>
      <c r="F354" s="23" t="s">
        <v>11</v>
      </c>
      <c r="G354" s="90" t="s">
        <v>359</v>
      </c>
      <c r="H354" s="94" t="str">
        <f t="shared" si="123"/>
        <v>1
 ESTUFA (S)</v>
      </c>
      <c r="I354" s="25">
        <f t="shared" ref="I354:I356" si="124">K354</f>
        <v>6</v>
      </c>
      <c r="J354" s="88">
        <v>1</v>
      </c>
      <c r="K354" s="26">
        <v>6</v>
      </c>
      <c r="N354" s="27"/>
      <c r="O354" s="28"/>
      <c r="P354" s="93"/>
      <c r="Q354" s="97"/>
      <c r="S354" s="18"/>
      <c r="T354" s="2" t="str">
        <f t="shared" si="111"/>
        <v>Imprimir</v>
      </c>
      <c r="U354" s="2"/>
      <c r="V354" s="2"/>
      <c r="W354" s="2"/>
      <c r="X354" s="18"/>
      <c r="Y354" s="18"/>
      <c r="Z354" s="18"/>
      <c r="AA354" s="18"/>
      <c r="AB354" s="18"/>
      <c r="AD354" s="22"/>
      <c r="AE354" s="29"/>
      <c r="AF354" s="30"/>
      <c r="AG354" s="29"/>
      <c r="AH354" s="29"/>
      <c r="AI354" s="11"/>
      <c r="AJ354" s="31"/>
      <c r="AK354" s="31"/>
    </row>
    <row r="355" spans="1:37" s="26" customFormat="1" ht="45" x14ac:dyDescent="0.25">
      <c r="A355" s="91">
        <v>342</v>
      </c>
      <c r="B355" s="85">
        <v>121863</v>
      </c>
      <c r="C355" s="21" t="s">
        <v>776</v>
      </c>
      <c r="D355" s="22">
        <v>3630</v>
      </c>
      <c r="E355" s="23" t="s">
        <v>10</v>
      </c>
      <c r="F355" s="23" t="s">
        <v>11</v>
      </c>
      <c r="G355" s="90" t="s">
        <v>359</v>
      </c>
      <c r="H355" s="94" t="str">
        <f t="shared" si="123"/>
        <v>1
 ESTUFA (S)</v>
      </c>
      <c r="I355" s="25">
        <f t="shared" si="124"/>
        <v>2</v>
      </c>
      <c r="J355" s="88">
        <v>1</v>
      </c>
      <c r="K355" s="26">
        <v>2</v>
      </c>
      <c r="N355" s="27"/>
      <c r="O355" s="28"/>
      <c r="P355" s="93"/>
      <c r="Q355" s="97"/>
      <c r="S355" s="18"/>
      <c r="T355" s="2" t="str">
        <f t="shared" si="111"/>
        <v>Imprimir</v>
      </c>
      <c r="U355" s="2"/>
      <c r="V355" s="2"/>
      <c r="W355" s="2"/>
      <c r="X355" s="18"/>
      <c r="Y355" s="18"/>
      <c r="Z355" s="18"/>
      <c r="AA355" s="18"/>
      <c r="AB355" s="18"/>
      <c r="AD355" s="22"/>
      <c r="AE355" s="29"/>
      <c r="AF355" s="30"/>
      <c r="AG355" s="29"/>
      <c r="AH355" s="29"/>
      <c r="AI355" s="11"/>
      <c r="AJ355" s="31"/>
      <c r="AK355" s="31"/>
    </row>
    <row r="356" spans="1:37" s="26" customFormat="1" ht="76.5" customHeight="1" x14ac:dyDescent="0.25">
      <c r="A356" s="91">
        <v>343</v>
      </c>
      <c r="B356" s="85">
        <v>126179</v>
      </c>
      <c r="C356" s="21" t="s">
        <v>777</v>
      </c>
      <c r="D356" s="22">
        <v>2273368.4</v>
      </c>
      <c r="E356" s="23" t="s">
        <v>10</v>
      </c>
      <c r="F356" s="23" t="s">
        <v>11</v>
      </c>
      <c r="G356" s="90" t="s">
        <v>40</v>
      </c>
      <c r="H356" s="89" t="str">
        <f>J356&amp;"
METROS LINEALES"</f>
        <v>946.34
METROS LINEALES</v>
      </c>
      <c r="I356" s="25">
        <f t="shared" si="124"/>
        <v>1835</v>
      </c>
      <c r="J356" s="88">
        <v>946.34</v>
      </c>
      <c r="K356" s="26">
        <v>1835</v>
      </c>
      <c r="N356" s="27"/>
      <c r="O356" s="28"/>
      <c r="P356" s="93"/>
      <c r="Q356" s="110"/>
      <c r="S356" s="18"/>
      <c r="T356" s="2" t="str">
        <f t="shared" si="111"/>
        <v>Imprimir</v>
      </c>
      <c r="U356" s="2"/>
      <c r="V356" s="2"/>
      <c r="W356" s="2"/>
      <c r="X356" s="18"/>
      <c r="Y356" s="18"/>
      <c r="Z356" s="18"/>
      <c r="AA356" s="18"/>
      <c r="AB356" s="18"/>
      <c r="AD356" s="22"/>
      <c r="AE356" s="29"/>
      <c r="AF356" s="30"/>
      <c r="AG356" s="29"/>
      <c r="AH356" s="29"/>
      <c r="AI356" s="11"/>
      <c r="AJ356" s="31"/>
      <c r="AK356" s="31"/>
    </row>
    <row r="357" spans="1:37" s="26" customFormat="1" ht="45" x14ac:dyDescent="0.25">
      <c r="A357" s="91">
        <v>344</v>
      </c>
      <c r="B357" s="85">
        <v>124748</v>
      </c>
      <c r="C357" s="21" t="s">
        <v>729</v>
      </c>
      <c r="D357" s="22">
        <v>7438.5</v>
      </c>
      <c r="E357" s="23" t="s">
        <v>10</v>
      </c>
      <c r="F357" s="23" t="s">
        <v>11</v>
      </c>
      <c r="G357" s="90" t="s">
        <v>461</v>
      </c>
      <c r="H357" s="92" t="str">
        <f t="shared" ref="H357" si="125">J357&amp;"
 ESTUFA (S)"</f>
        <v>1
 ESTUFA (S)</v>
      </c>
      <c r="I357" s="25">
        <f>K357</f>
        <v>4</v>
      </c>
      <c r="J357" s="88">
        <v>1</v>
      </c>
      <c r="K357" s="26">
        <v>4</v>
      </c>
      <c r="N357" s="27"/>
      <c r="O357" s="28"/>
      <c r="P357" s="93"/>
      <c r="Q357" s="98"/>
      <c r="S357" s="18"/>
      <c r="T357" s="2" t="str">
        <f t="shared" si="111"/>
        <v>Imprimir</v>
      </c>
      <c r="U357" s="2"/>
      <c r="V357" s="2"/>
      <c r="W357" s="2"/>
      <c r="X357" s="18"/>
      <c r="Y357" s="18"/>
      <c r="Z357" s="18"/>
      <c r="AA357" s="18"/>
      <c r="AB357" s="18"/>
      <c r="AD357" s="22"/>
      <c r="AE357" s="29"/>
      <c r="AF357" s="30"/>
      <c r="AG357" s="29"/>
      <c r="AH357" s="29"/>
      <c r="AI357" s="11"/>
      <c r="AJ357" s="31"/>
      <c r="AK357" s="31"/>
    </row>
    <row r="358" spans="1:37" s="26" customFormat="1" ht="60" x14ac:dyDescent="0.25">
      <c r="A358" s="20">
        <v>345</v>
      </c>
      <c r="B358" s="85">
        <v>135061</v>
      </c>
      <c r="C358" s="21" t="s">
        <v>814</v>
      </c>
      <c r="D358" s="22">
        <v>376434.66</v>
      </c>
      <c r="E358" s="23" t="s">
        <v>10</v>
      </c>
      <c r="F358" s="23" t="s">
        <v>11</v>
      </c>
      <c r="G358" s="46" t="s">
        <v>817</v>
      </c>
      <c r="H358" s="24" t="s">
        <v>818</v>
      </c>
      <c r="I358" s="25">
        <v>893</v>
      </c>
      <c r="N358" s="27"/>
      <c r="O358" s="28"/>
      <c r="Q358" s="95"/>
      <c r="S358" s="18"/>
      <c r="T358" s="2" t="str">
        <f t="shared" si="111"/>
        <v>Imprimir</v>
      </c>
      <c r="U358" s="2"/>
      <c r="V358" s="2"/>
      <c r="W358" s="2"/>
      <c r="X358" s="18"/>
      <c r="Y358" s="18"/>
      <c r="Z358" s="18"/>
      <c r="AA358" s="18"/>
      <c r="AB358" s="18"/>
      <c r="AD358" s="22"/>
      <c r="AE358" s="29"/>
      <c r="AF358" s="30"/>
      <c r="AG358" s="29"/>
      <c r="AH358" s="29"/>
      <c r="AI358" s="11"/>
      <c r="AJ358" s="31"/>
      <c r="AK358" s="31"/>
    </row>
    <row r="359" spans="1:37" s="26" customFormat="1" ht="60" x14ac:dyDescent="0.25">
      <c r="A359" s="20">
        <v>346</v>
      </c>
      <c r="B359" s="85">
        <v>135419</v>
      </c>
      <c r="C359" s="21" t="s">
        <v>815</v>
      </c>
      <c r="D359" s="22">
        <v>229030.2</v>
      </c>
      <c r="E359" s="23" t="s">
        <v>10</v>
      </c>
      <c r="F359" s="23" t="s">
        <v>11</v>
      </c>
      <c r="G359" s="46" t="s">
        <v>432</v>
      </c>
      <c r="H359" s="105" t="s">
        <v>820</v>
      </c>
      <c r="I359" s="25">
        <v>3021</v>
      </c>
      <c r="M359" s="32"/>
      <c r="N359" s="27"/>
      <c r="O359" s="28"/>
      <c r="Q359" s="95"/>
      <c r="S359" s="18"/>
      <c r="T359" s="2" t="str">
        <f t="shared" si="111"/>
        <v>Imprimir</v>
      </c>
      <c r="U359" s="2"/>
      <c r="V359" s="2"/>
      <c r="W359" s="2"/>
      <c r="X359" s="18"/>
      <c r="Y359" s="18"/>
      <c r="Z359" s="18"/>
      <c r="AA359" s="18"/>
      <c r="AB359" s="18"/>
      <c r="AD359" s="22"/>
      <c r="AE359" s="29"/>
      <c r="AF359" s="30"/>
      <c r="AG359" s="29"/>
      <c r="AH359" s="29"/>
      <c r="AI359" s="11"/>
      <c r="AJ359" s="31"/>
      <c r="AK359" s="31"/>
    </row>
    <row r="360" spans="1:37" s="26" customFormat="1" ht="60" customHeight="1" x14ac:dyDescent="0.25">
      <c r="A360" s="20">
        <v>347</v>
      </c>
      <c r="B360" s="85">
        <v>135422</v>
      </c>
      <c r="C360" s="21" t="s">
        <v>816</v>
      </c>
      <c r="D360" s="22">
        <v>304849.61</v>
      </c>
      <c r="E360" s="23" t="s">
        <v>10</v>
      </c>
      <c r="F360" s="23" t="s">
        <v>11</v>
      </c>
      <c r="G360" s="46" t="s">
        <v>464</v>
      </c>
      <c r="H360" s="89" t="str">
        <f t="shared" ref="H360" si="126">J360&amp;"
METROS LINEALES"</f>
        <v>29.68
METROS LINEALES</v>
      </c>
      <c r="I360" s="25">
        <f>K360</f>
        <v>1496</v>
      </c>
      <c r="J360" s="26">
        <v>29.68</v>
      </c>
      <c r="K360" s="26">
        <v>1496</v>
      </c>
      <c r="N360" s="27"/>
      <c r="O360" s="28"/>
      <c r="Q360" s="95"/>
      <c r="S360" s="18"/>
      <c r="T360" s="2" t="str">
        <f t="shared" si="111"/>
        <v>Imprimir</v>
      </c>
      <c r="U360" s="2"/>
      <c r="V360" s="2"/>
      <c r="W360" s="2"/>
      <c r="X360" s="18"/>
      <c r="Y360" s="18"/>
      <c r="Z360" s="18"/>
      <c r="AA360" s="18"/>
      <c r="AB360" s="18"/>
      <c r="AD360" s="22"/>
      <c r="AE360" s="29"/>
      <c r="AF360" s="30"/>
      <c r="AG360" s="29"/>
      <c r="AH360" s="29"/>
      <c r="AI360" s="11"/>
      <c r="AJ360" s="31"/>
      <c r="AK360" s="31"/>
    </row>
    <row r="361" spans="1:37" s="26" customFormat="1" ht="64.5" hidden="1" customHeight="1" x14ac:dyDescent="0.25">
      <c r="A361" s="20"/>
      <c r="B361" s="85"/>
      <c r="C361" s="21"/>
      <c r="D361" s="22"/>
      <c r="E361" s="23"/>
      <c r="F361" s="23"/>
      <c r="G361" s="46"/>
      <c r="H361" s="24"/>
      <c r="I361" s="25"/>
      <c r="N361" s="27"/>
      <c r="O361" s="28"/>
      <c r="Q361" s="95"/>
      <c r="S361" s="18"/>
      <c r="T361" s="2" t="str">
        <f t="shared" si="111"/>
        <v/>
      </c>
      <c r="U361" s="2"/>
      <c r="V361" s="2"/>
      <c r="W361" s="2"/>
      <c r="X361" s="18"/>
      <c r="Y361" s="18"/>
      <c r="Z361" s="18"/>
      <c r="AA361" s="18"/>
      <c r="AB361" s="18"/>
      <c r="AD361" s="22"/>
      <c r="AE361" s="29"/>
      <c r="AF361" s="30"/>
      <c r="AG361" s="29"/>
      <c r="AH361" s="29"/>
      <c r="AI361" s="11"/>
      <c r="AJ361" s="31"/>
      <c r="AK361" s="31"/>
    </row>
    <row r="362" spans="1:37" s="26" customFormat="1" hidden="1" x14ac:dyDescent="0.25">
      <c r="A362" s="20"/>
      <c r="B362" s="85"/>
      <c r="C362" s="21"/>
      <c r="D362" s="22"/>
      <c r="E362" s="23"/>
      <c r="F362" s="23"/>
      <c r="G362" s="46"/>
      <c r="H362" s="24"/>
      <c r="I362" s="25"/>
      <c r="N362" s="27"/>
      <c r="O362" s="28"/>
      <c r="Q362" s="95"/>
      <c r="S362" s="18"/>
      <c r="T362" s="2" t="str">
        <f t="shared" si="111"/>
        <v/>
      </c>
      <c r="U362" s="2"/>
      <c r="V362" s="2"/>
      <c r="W362" s="2"/>
      <c r="X362" s="18"/>
      <c r="Y362" s="18"/>
      <c r="Z362" s="18"/>
      <c r="AA362" s="18"/>
      <c r="AB362" s="18"/>
      <c r="AD362" s="22"/>
      <c r="AE362" s="29"/>
      <c r="AF362" s="30"/>
      <c r="AG362" s="29"/>
      <c r="AH362" s="29"/>
      <c r="AI362" s="11"/>
      <c r="AJ362" s="31"/>
      <c r="AK362" s="31"/>
    </row>
    <row r="363" spans="1:37" s="26" customFormat="1" ht="72.75" hidden="1" customHeight="1" x14ac:dyDescent="0.25">
      <c r="A363" s="20"/>
      <c r="B363" s="85"/>
      <c r="C363" s="21"/>
      <c r="D363" s="22"/>
      <c r="E363" s="23"/>
      <c r="F363" s="23"/>
      <c r="G363" s="46"/>
      <c r="H363" s="24"/>
      <c r="I363" s="25"/>
      <c r="N363" s="27"/>
      <c r="O363" s="28"/>
      <c r="Q363" s="95"/>
      <c r="S363" s="18"/>
      <c r="T363" s="2" t="str">
        <f t="shared" si="111"/>
        <v/>
      </c>
      <c r="U363" s="2"/>
      <c r="V363" s="2"/>
      <c r="W363" s="2"/>
      <c r="X363" s="18"/>
      <c r="Y363" s="18"/>
      <c r="Z363" s="18"/>
      <c r="AA363" s="18"/>
      <c r="AB363" s="18"/>
      <c r="AD363" s="22"/>
      <c r="AE363" s="29"/>
      <c r="AF363" s="30"/>
      <c r="AG363" s="29"/>
      <c r="AH363" s="29"/>
      <c r="AI363" s="11"/>
      <c r="AJ363" s="31"/>
      <c r="AK363" s="31"/>
    </row>
    <row r="364" spans="1:37" s="26" customFormat="1" hidden="1" x14ac:dyDescent="0.25">
      <c r="A364" s="20"/>
      <c r="B364" s="85"/>
      <c r="C364" s="21"/>
      <c r="D364" s="22"/>
      <c r="E364" s="23"/>
      <c r="F364" s="23"/>
      <c r="G364" s="46"/>
      <c r="H364" s="24"/>
      <c r="I364" s="25"/>
      <c r="N364" s="27"/>
      <c r="O364" s="28"/>
      <c r="Q364" s="95"/>
      <c r="S364" s="18"/>
      <c r="T364" s="2" t="str">
        <f t="shared" si="111"/>
        <v/>
      </c>
      <c r="U364" s="2"/>
      <c r="V364" s="2"/>
      <c r="W364" s="2"/>
      <c r="X364" s="18"/>
      <c r="Y364" s="18"/>
      <c r="Z364" s="18"/>
      <c r="AA364" s="18"/>
      <c r="AB364" s="18"/>
      <c r="AD364" s="22"/>
      <c r="AE364" s="29"/>
      <c r="AF364" s="30"/>
      <c r="AG364" s="29"/>
      <c r="AH364" s="29"/>
      <c r="AI364" s="11"/>
      <c r="AJ364" s="31"/>
      <c r="AK364" s="31"/>
    </row>
    <row r="365" spans="1:37" s="26" customFormat="1" hidden="1" x14ac:dyDescent="0.25">
      <c r="A365" s="20"/>
      <c r="B365" s="85"/>
      <c r="C365" s="21"/>
      <c r="D365" s="22"/>
      <c r="E365" s="23"/>
      <c r="F365" s="23"/>
      <c r="G365" s="46"/>
      <c r="H365" s="24"/>
      <c r="I365" s="25"/>
      <c r="N365" s="27"/>
      <c r="O365" s="28"/>
      <c r="Q365" s="95"/>
      <c r="S365" s="18"/>
      <c r="T365" s="2" t="str">
        <f t="shared" si="111"/>
        <v/>
      </c>
      <c r="U365" s="2"/>
      <c r="V365" s="2"/>
      <c r="W365" s="2"/>
      <c r="X365" s="18"/>
      <c r="Y365" s="18"/>
      <c r="Z365" s="18"/>
      <c r="AA365" s="18"/>
      <c r="AB365" s="18"/>
      <c r="AD365" s="22"/>
      <c r="AE365" s="29"/>
      <c r="AF365" s="30"/>
      <c r="AG365" s="29"/>
      <c r="AH365" s="29"/>
      <c r="AI365" s="11"/>
      <c r="AJ365" s="31"/>
      <c r="AK365" s="31"/>
    </row>
    <row r="366" spans="1:37" s="26" customFormat="1" ht="47.25" hidden="1" customHeight="1" x14ac:dyDescent="0.25">
      <c r="A366" s="20"/>
      <c r="B366" s="85"/>
      <c r="C366" s="21"/>
      <c r="D366" s="22"/>
      <c r="E366" s="23"/>
      <c r="F366" s="23"/>
      <c r="G366" s="46"/>
      <c r="H366" s="24"/>
      <c r="I366" s="25"/>
      <c r="N366" s="27"/>
      <c r="O366" s="28"/>
      <c r="Q366" s="95"/>
      <c r="S366" s="18"/>
      <c r="T366" s="2" t="str">
        <f t="shared" si="111"/>
        <v/>
      </c>
      <c r="U366" s="2"/>
      <c r="V366" s="2"/>
      <c r="W366" s="2"/>
      <c r="X366" s="18"/>
      <c r="Y366" s="18"/>
      <c r="Z366" s="18"/>
      <c r="AA366" s="18"/>
      <c r="AB366" s="18"/>
      <c r="AD366" s="22"/>
      <c r="AE366" s="29"/>
      <c r="AF366" s="30"/>
      <c r="AG366" s="29"/>
      <c r="AH366" s="29"/>
      <c r="AI366" s="11"/>
      <c r="AJ366" s="31"/>
      <c r="AK366" s="31"/>
    </row>
    <row r="367" spans="1:37" s="26" customFormat="1" ht="47.25" hidden="1" customHeight="1" x14ac:dyDescent="0.25">
      <c r="A367" s="20"/>
      <c r="B367" s="85"/>
      <c r="C367" s="21"/>
      <c r="D367" s="22"/>
      <c r="E367" s="23"/>
      <c r="F367" s="23"/>
      <c r="G367" s="46"/>
      <c r="H367" s="24"/>
      <c r="I367" s="25"/>
      <c r="N367" s="27"/>
      <c r="O367" s="28"/>
      <c r="Q367" s="95"/>
      <c r="S367" s="18"/>
      <c r="T367" s="2" t="str">
        <f t="shared" si="111"/>
        <v/>
      </c>
      <c r="U367" s="2"/>
      <c r="V367" s="2"/>
      <c r="W367" s="2"/>
      <c r="X367" s="18"/>
      <c r="Y367" s="18"/>
      <c r="Z367" s="18"/>
      <c r="AA367" s="18"/>
      <c r="AB367" s="18"/>
      <c r="AD367" s="22"/>
      <c r="AE367" s="29"/>
      <c r="AF367" s="30"/>
      <c r="AG367" s="29"/>
      <c r="AH367" s="29"/>
      <c r="AI367" s="11"/>
      <c r="AJ367" s="31"/>
      <c r="AK367" s="31"/>
    </row>
    <row r="368" spans="1:37" s="26" customFormat="1" ht="46.5" hidden="1" customHeight="1" x14ac:dyDescent="0.25">
      <c r="A368" s="20"/>
      <c r="B368" s="85"/>
      <c r="C368" s="21"/>
      <c r="D368" s="22"/>
      <c r="E368" s="23"/>
      <c r="F368" s="23"/>
      <c r="G368" s="46"/>
      <c r="H368" s="24"/>
      <c r="I368" s="25"/>
      <c r="N368" s="27"/>
      <c r="O368" s="28"/>
      <c r="Q368" s="95"/>
      <c r="S368" s="18"/>
      <c r="T368" s="2" t="str">
        <f t="shared" si="111"/>
        <v/>
      </c>
      <c r="U368" s="2"/>
      <c r="V368" s="2"/>
      <c r="W368" s="2"/>
      <c r="X368" s="18"/>
      <c r="Y368" s="18"/>
      <c r="Z368" s="18"/>
      <c r="AA368" s="18"/>
      <c r="AB368" s="18"/>
      <c r="AD368" s="22"/>
      <c r="AE368" s="29"/>
      <c r="AF368" s="30"/>
      <c r="AG368" s="29"/>
      <c r="AH368" s="29"/>
      <c r="AI368" s="11"/>
      <c r="AJ368" s="31"/>
      <c r="AK368" s="31"/>
    </row>
    <row r="369" spans="1:37" s="26" customFormat="1" hidden="1" x14ac:dyDescent="0.25">
      <c r="A369" s="20"/>
      <c r="B369" s="85"/>
      <c r="C369" s="21"/>
      <c r="D369" s="22"/>
      <c r="E369" s="23"/>
      <c r="F369" s="23"/>
      <c r="G369" s="46"/>
      <c r="H369" s="24"/>
      <c r="I369" s="25"/>
      <c r="N369" s="27"/>
      <c r="O369" s="28"/>
      <c r="Q369" s="95"/>
      <c r="S369" s="18"/>
      <c r="T369" s="2" t="str">
        <f t="shared" si="111"/>
        <v/>
      </c>
      <c r="U369" s="2"/>
      <c r="V369" s="2"/>
      <c r="W369" s="2"/>
      <c r="X369" s="18"/>
      <c r="Y369" s="18"/>
      <c r="Z369" s="18"/>
      <c r="AA369" s="18"/>
      <c r="AB369" s="18"/>
      <c r="AD369" s="22"/>
      <c r="AE369" s="29"/>
      <c r="AF369" s="30"/>
      <c r="AG369" s="29"/>
      <c r="AH369" s="29"/>
      <c r="AI369" s="11"/>
      <c r="AJ369" s="31"/>
      <c r="AK369" s="31"/>
    </row>
    <row r="370" spans="1:37" s="26" customFormat="1" hidden="1" x14ac:dyDescent="0.25">
      <c r="A370" s="20"/>
      <c r="B370" s="85"/>
      <c r="C370" s="21"/>
      <c r="D370" s="22"/>
      <c r="E370" s="23"/>
      <c r="F370" s="23"/>
      <c r="G370" s="46"/>
      <c r="H370" s="24"/>
      <c r="I370" s="25"/>
      <c r="N370" s="27"/>
      <c r="O370" s="28"/>
      <c r="Q370" s="95"/>
      <c r="S370" s="18"/>
      <c r="T370" s="2" t="str">
        <f t="shared" si="111"/>
        <v/>
      </c>
      <c r="U370" s="2"/>
      <c r="V370" s="2"/>
      <c r="W370" s="2"/>
      <c r="X370" s="18"/>
      <c r="Y370" s="18"/>
      <c r="Z370" s="18"/>
      <c r="AA370" s="18"/>
      <c r="AB370" s="18"/>
      <c r="AD370" s="22"/>
      <c r="AE370" s="29"/>
      <c r="AF370" s="30"/>
      <c r="AG370" s="29"/>
      <c r="AH370" s="29"/>
      <c r="AI370" s="11"/>
      <c r="AJ370" s="31"/>
      <c r="AK370" s="31"/>
    </row>
    <row r="371" spans="1:37" s="26" customFormat="1" hidden="1" x14ac:dyDescent="0.25">
      <c r="A371" s="20"/>
      <c r="B371" s="85"/>
      <c r="C371" s="21"/>
      <c r="D371" s="22"/>
      <c r="E371" s="23"/>
      <c r="F371" s="23"/>
      <c r="G371" s="46"/>
      <c r="H371" s="24"/>
      <c r="I371" s="25"/>
      <c r="N371" s="27"/>
      <c r="O371" s="28"/>
      <c r="Q371" s="95"/>
      <c r="S371" s="18"/>
      <c r="T371" s="2" t="str">
        <f t="shared" si="111"/>
        <v/>
      </c>
      <c r="U371" s="2"/>
      <c r="V371" s="2"/>
      <c r="W371" s="2"/>
      <c r="X371" s="18"/>
      <c r="Y371" s="18"/>
      <c r="Z371" s="18"/>
      <c r="AA371" s="18"/>
      <c r="AB371" s="18"/>
      <c r="AD371" s="22"/>
      <c r="AE371" s="29"/>
      <c r="AF371" s="30"/>
      <c r="AG371" s="29"/>
      <c r="AH371" s="29"/>
      <c r="AI371" s="11"/>
      <c r="AJ371" s="31"/>
      <c r="AK371" s="31"/>
    </row>
    <row r="372" spans="1:37" s="26" customFormat="1" ht="49.5" hidden="1" customHeight="1" x14ac:dyDescent="0.25">
      <c r="A372" s="20"/>
      <c r="B372" s="85"/>
      <c r="C372" s="21"/>
      <c r="D372" s="22"/>
      <c r="E372" s="23"/>
      <c r="F372" s="23"/>
      <c r="G372" s="46"/>
      <c r="H372" s="24"/>
      <c r="I372" s="25"/>
      <c r="N372" s="27"/>
      <c r="O372" s="28"/>
      <c r="Q372" s="95"/>
      <c r="S372" s="18"/>
      <c r="T372" s="2" t="str">
        <f t="shared" si="111"/>
        <v/>
      </c>
      <c r="U372" s="2"/>
      <c r="V372" s="2"/>
      <c r="W372" s="2"/>
      <c r="X372" s="18"/>
      <c r="Y372" s="18"/>
      <c r="Z372" s="18"/>
      <c r="AA372" s="18"/>
      <c r="AB372" s="18"/>
      <c r="AD372" s="22"/>
      <c r="AE372" s="29"/>
      <c r="AF372" s="30"/>
      <c r="AG372" s="29"/>
      <c r="AH372" s="29"/>
      <c r="AI372" s="11"/>
      <c r="AJ372" s="31"/>
      <c r="AK372" s="31"/>
    </row>
    <row r="373" spans="1:37" s="26" customFormat="1" ht="48.75" hidden="1" customHeight="1" x14ac:dyDescent="0.25">
      <c r="A373" s="20"/>
      <c r="B373" s="85"/>
      <c r="C373" s="21"/>
      <c r="D373" s="22"/>
      <c r="E373" s="23"/>
      <c r="F373" s="23"/>
      <c r="G373" s="46"/>
      <c r="H373" s="24"/>
      <c r="I373" s="25"/>
      <c r="N373" s="27"/>
      <c r="O373" s="28"/>
      <c r="Q373" s="95"/>
      <c r="S373" s="18"/>
      <c r="T373" s="2" t="str">
        <f t="shared" si="111"/>
        <v/>
      </c>
      <c r="U373" s="2"/>
      <c r="V373" s="2"/>
      <c r="W373" s="2"/>
      <c r="X373" s="18"/>
      <c r="Y373" s="18"/>
      <c r="Z373" s="18"/>
      <c r="AA373" s="18"/>
      <c r="AB373" s="18"/>
      <c r="AD373" s="22"/>
      <c r="AE373" s="29"/>
      <c r="AF373" s="30"/>
      <c r="AG373" s="29"/>
      <c r="AH373" s="29"/>
      <c r="AI373" s="11"/>
      <c r="AJ373" s="31"/>
      <c r="AK373" s="31"/>
    </row>
    <row r="374" spans="1:37" s="26" customFormat="1" hidden="1" x14ac:dyDescent="0.25">
      <c r="A374" s="20"/>
      <c r="B374" s="85"/>
      <c r="C374" s="21"/>
      <c r="D374" s="22"/>
      <c r="E374" s="23"/>
      <c r="F374" s="23"/>
      <c r="G374" s="46"/>
      <c r="H374" s="24"/>
      <c r="I374" s="25"/>
      <c r="N374" s="27"/>
      <c r="O374" s="28"/>
      <c r="Q374" s="95"/>
      <c r="S374" s="18"/>
      <c r="T374" s="2" t="str">
        <f t="shared" si="111"/>
        <v/>
      </c>
      <c r="U374" s="2"/>
      <c r="V374" s="2"/>
      <c r="W374" s="2"/>
      <c r="X374" s="18"/>
      <c r="Y374" s="18"/>
      <c r="Z374" s="18"/>
      <c r="AA374" s="18"/>
      <c r="AB374" s="18"/>
      <c r="AD374" s="22"/>
      <c r="AE374" s="29"/>
      <c r="AF374" s="30"/>
      <c r="AG374" s="29"/>
      <c r="AH374" s="29"/>
      <c r="AI374" s="11"/>
      <c r="AJ374" s="31"/>
      <c r="AK374" s="31"/>
    </row>
    <row r="375" spans="1:37" s="26" customFormat="1" hidden="1" x14ac:dyDescent="0.25">
      <c r="A375" s="20"/>
      <c r="B375" s="85"/>
      <c r="C375" s="21"/>
      <c r="D375" s="22"/>
      <c r="E375" s="23"/>
      <c r="F375" s="23"/>
      <c r="G375" s="46"/>
      <c r="H375" s="24"/>
      <c r="I375" s="25"/>
      <c r="N375" s="27"/>
      <c r="O375" s="28"/>
      <c r="Q375" s="95"/>
      <c r="S375" s="18"/>
      <c r="T375" s="2" t="str">
        <f t="shared" si="111"/>
        <v/>
      </c>
      <c r="U375" s="2"/>
      <c r="V375" s="2"/>
      <c r="W375" s="2"/>
      <c r="X375" s="18"/>
      <c r="Y375" s="18"/>
      <c r="Z375" s="18"/>
      <c r="AA375" s="18"/>
      <c r="AB375" s="18"/>
      <c r="AD375" s="22"/>
      <c r="AE375" s="29"/>
      <c r="AF375" s="30"/>
      <c r="AG375" s="29"/>
      <c r="AH375" s="29"/>
      <c r="AI375" s="11"/>
      <c r="AJ375" s="31"/>
      <c r="AK375" s="31"/>
    </row>
    <row r="376" spans="1:37" s="26" customFormat="1" ht="43.5" hidden="1" customHeight="1" x14ac:dyDescent="0.25">
      <c r="A376" s="20"/>
      <c r="B376" s="85"/>
      <c r="C376" s="21"/>
      <c r="D376" s="22"/>
      <c r="E376" s="23"/>
      <c r="F376" s="23"/>
      <c r="G376" s="46"/>
      <c r="H376" s="24"/>
      <c r="I376" s="25"/>
      <c r="N376" s="27"/>
      <c r="O376" s="28"/>
      <c r="Q376" s="95"/>
      <c r="S376" s="18"/>
      <c r="T376" s="2" t="str">
        <f t="shared" si="111"/>
        <v/>
      </c>
      <c r="U376" s="2"/>
      <c r="V376" s="2"/>
      <c r="W376" s="2"/>
      <c r="X376" s="18"/>
      <c r="Y376" s="18"/>
      <c r="Z376" s="18"/>
      <c r="AA376" s="18"/>
      <c r="AB376" s="18"/>
      <c r="AD376" s="22"/>
      <c r="AE376" s="29"/>
      <c r="AF376" s="30"/>
      <c r="AG376" s="29"/>
      <c r="AH376" s="29"/>
      <c r="AI376" s="11"/>
      <c r="AJ376" s="31"/>
      <c r="AK376" s="31"/>
    </row>
    <row r="377" spans="1:37" s="26" customFormat="1" ht="47.25" hidden="1" customHeight="1" x14ac:dyDescent="0.25">
      <c r="A377" s="20"/>
      <c r="B377" s="85"/>
      <c r="C377" s="21"/>
      <c r="D377" s="22"/>
      <c r="E377" s="23"/>
      <c r="F377" s="23"/>
      <c r="G377" s="46"/>
      <c r="H377" s="24"/>
      <c r="I377" s="25"/>
      <c r="N377" s="27"/>
      <c r="O377" s="28"/>
      <c r="Q377" s="95"/>
      <c r="S377" s="18"/>
      <c r="T377" s="2" t="str">
        <f t="shared" ref="T377:T429" si="127">IF(C377&lt;&gt;0,"Imprimir","")</f>
        <v/>
      </c>
      <c r="U377" s="2"/>
      <c r="V377" s="2"/>
      <c r="W377" s="2"/>
      <c r="X377" s="18"/>
      <c r="Y377" s="18"/>
      <c r="Z377" s="18"/>
      <c r="AA377" s="18"/>
      <c r="AB377" s="18"/>
      <c r="AD377" s="22"/>
      <c r="AE377" s="29"/>
      <c r="AF377" s="30"/>
      <c r="AG377" s="29"/>
      <c r="AH377" s="29"/>
      <c r="AI377" s="11"/>
      <c r="AJ377" s="31"/>
      <c r="AK377" s="31"/>
    </row>
    <row r="378" spans="1:37" s="26" customFormat="1" ht="48" hidden="1" customHeight="1" x14ac:dyDescent="0.25">
      <c r="A378" s="20"/>
      <c r="B378" s="85"/>
      <c r="C378" s="21"/>
      <c r="D378" s="22"/>
      <c r="E378" s="23"/>
      <c r="F378" s="23"/>
      <c r="G378" s="46"/>
      <c r="H378" s="24"/>
      <c r="I378" s="25"/>
      <c r="N378" s="27"/>
      <c r="O378" s="28"/>
      <c r="Q378" s="95"/>
      <c r="S378" s="18"/>
      <c r="T378" s="2" t="str">
        <f t="shared" si="127"/>
        <v/>
      </c>
      <c r="U378" s="2"/>
      <c r="V378" s="2"/>
      <c r="W378" s="2"/>
      <c r="X378" s="18"/>
      <c r="Y378" s="18"/>
      <c r="Z378" s="18"/>
      <c r="AA378" s="18"/>
      <c r="AB378" s="18"/>
      <c r="AD378" s="22"/>
      <c r="AE378" s="29"/>
      <c r="AF378" s="30"/>
      <c r="AG378" s="29"/>
      <c r="AH378" s="29"/>
      <c r="AI378" s="11"/>
      <c r="AJ378" s="31"/>
      <c r="AK378" s="31"/>
    </row>
    <row r="379" spans="1:37" s="26" customFormat="1" ht="51.75" hidden="1" customHeight="1" x14ac:dyDescent="0.25">
      <c r="A379" s="20"/>
      <c r="B379" s="85"/>
      <c r="C379" s="21"/>
      <c r="D379" s="22"/>
      <c r="E379" s="23"/>
      <c r="F379" s="23"/>
      <c r="G379" s="46"/>
      <c r="H379" s="24"/>
      <c r="I379" s="25"/>
      <c r="N379" s="27"/>
      <c r="O379" s="28"/>
      <c r="Q379" s="95"/>
      <c r="S379" s="18"/>
      <c r="T379" s="2" t="str">
        <f t="shared" si="127"/>
        <v/>
      </c>
      <c r="U379" s="2"/>
      <c r="V379" s="2"/>
      <c r="W379" s="2"/>
      <c r="X379" s="18"/>
      <c r="Y379" s="18"/>
      <c r="Z379" s="18"/>
      <c r="AA379" s="18"/>
      <c r="AB379" s="18"/>
      <c r="AD379" s="22"/>
      <c r="AE379" s="29"/>
      <c r="AF379" s="30"/>
      <c r="AG379" s="29"/>
      <c r="AH379" s="29"/>
      <c r="AI379" s="11"/>
      <c r="AJ379" s="31"/>
      <c r="AK379" s="31"/>
    </row>
    <row r="380" spans="1:37" s="26" customFormat="1" hidden="1" x14ac:dyDescent="0.25">
      <c r="A380" s="20"/>
      <c r="B380" s="85"/>
      <c r="C380" s="21"/>
      <c r="D380" s="22"/>
      <c r="E380" s="23"/>
      <c r="F380" s="23"/>
      <c r="G380" s="46"/>
      <c r="H380" s="24"/>
      <c r="I380" s="25"/>
      <c r="N380" s="27"/>
      <c r="O380" s="28"/>
      <c r="Q380" s="95"/>
      <c r="S380" s="18"/>
      <c r="T380" s="2" t="str">
        <f t="shared" si="127"/>
        <v/>
      </c>
      <c r="U380" s="2"/>
      <c r="V380" s="2"/>
      <c r="W380" s="2"/>
      <c r="X380" s="18"/>
      <c r="Y380" s="18"/>
      <c r="Z380" s="18"/>
      <c r="AA380" s="18"/>
      <c r="AB380" s="18"/>
      <c r="AD380" s="22"/>
      <c r="AE380" s="29"/>
      <c r="AF380" s="30"/>
      <c r="AG380" s="29"/>
      <c r="AH380" s="29"/>
      <c r="AI380" s="11"/>
      <c r="AJ380" s="31"/>
      <c r="AK380" s="31"/>
    </row>
    <row r="381" spans="1:37" s="26" customFormat="1" hidden="1" x14ac:dyDescent="0.25">
      <c r="A381" s="20"/>
      <c r="B381" s="85"/>
      <c r="C381" s="21"/>
      <c r="D381" s="22"/>
      <c r="E381" s="23"/>
      <c r="F381" s="23"/>
      <c r="G381" s="46"/>
      <c r="H381" s="24"/>
      <c r="I381" s="25"/>
      <c r="N381" s="27"/>
      <c r="O381" s="28"/>
      <c r="Q381" s="95"/>
      <c r="S381" s="18"/>
      <c r="T381" s="2" t="str">
        <f t="shared" si="127"/>
        <v/>
      </c>
      <c r="U381" s="2"/>
      <c r="V381" s="2"/>
      <c r="W381" s="2"/>
      <c r="X381" s="18"/>
      <c r="Y381" s="18"/>
      <c r="Z381" s="18"/>
      <c r="AA381" s="18"/>
      <c r="AB381" s="18"/>
      <c r="AD381" s="22"/>
      <c r="AE381" s="29"/>
      <c r="AF381" s="30"/>
      <c r="AG381" s="29"/>
      <c r="AH381" s="29"/>
      <c r="AI381" s="11"/>
      <c r="AJ381" s="31"/>
      <c r="AK381" s="31"/>
    </row>
    <row r="382" spans="1:37" s="26" customFormat="1" hidden="1" x14ac:dyDescent="0.25">
      <c r="A382" s="20"/>
      <c r="B382" s="85"/>
      <c r="C382" s="21"/>
      <c r="D382" s="22"/>
      <c r="E382" s="23"/>
      <c r="F382" s="23"/>
      <c r="G382" s="46"/>
      <c r="H382" s="24"/>
      <c r="I382" s="25"/>
      <c r="N382" s="27"/>
      <c r="O382" s="28"/>
      <c r="Q382" s="95"/>
      <c r="S382" s="18"/>
      <c r="T382" s="2" t="str">
        <f t="shared" si="127"/>
        <v/>
      </c>
      <c r="U382" s="2"/>
      <c r="V382" s="2"/>
      <c r="W382" s="2"/>
      <c r="X382" s="18"/>
      <c r="Y382" s="18"/>
      <c r="Z382" s="18"/>
      <c r="AA382" s="18"/>
      <c r="AB382" s="18"/>
      <c r="AD382" s="22"/>
      <c r="AE382" s="29"/>
      <c r="AF382" s="30"/>
      <c r="AG382" s="29"/>
      <c r="AH382" s="29"/>
      <c r="AI382" s="11"/>
      <c r="AJ382" s="31"/>
      <c r="AK382" s="31"/>
    </row>
    <row r="383" spans="1:37" s="26" customFormat="1" hidden="1" x14ac:dyDescent="0.25">
      <c r="A383" s="20"/>
      <c r="B383" s="85"/>
      <c r="C383" s="21"/>
      <c r="D383" s="22"/>
      <c r="E383" s="23"/>
      <c r="F383" s="23"/>
      <c r="G383" s="46"/>
      <c r="H383" s="24"/>
      <c r="I383" s="25"/>
      <c r="N383" s="27"/>
      <c r="O383" s="28"/>
      <c r="Q383" s="95"/>
      <c r="S383" s="18"/>
      <c r="T383" s="2" t="str">
        <f t="shared" si="127"/>
        <v/>
      </c>
      <c r="U383" s="2"/>
      <c r="V383" s="2"/>
      <c r="W383" s="2"/>
      <c r="X383" s="18"/>
      <c r="Y383" s="18"/>
      <c r="Z383" s="18"/>
      <c r="AA383" s="18"/>
      <c r="AB383" s="18"/>
      <c r="AD383" s="22"/>
      <c r="AE383" s="29"/>
      <c r="AF383" s="30"/>
      <c r="AG383" s="29"/>
      <c r="AH383" s="29"/>
      <c r="AI383" s="11"/>
      <c r="AJ383" s="31"/>
      <c r="AK383" s="31"/>
    </row>
    <row r="384" spans="1:37" s="26" customFormat="1" hidden="1" x14ac:dyDescent="0.25">
      <c r="A384" s="20"/>
      <c r="B384" s="85"/>
      <c r="C384" s="21"/>
      <c r="D384" s="22"/>
      <c r="E384" s="23"/>
      <c r="F384" s="23"/>
      <c r="G384" s="46"/>
      <c r="H384" s="24"/>
      <c r="I384" s="25"/>
      <c r="N384" s="27"/>
      <c r="O384" s="28"/>
      <c r="Q384" s="95"/>
      <c r="S384" s="18"/>
      <c r="T384" s="2" t="str">
        <f t="shared" si="127"/>
        <v/>
      </c>
      <c r="U384" s="2"/>
      <c r="V384" s="2"/>
      <c r="W384" s="2"/>
      <c r="X384" s="18"/>
      <c r="Y384" s="18"/>
      <c r="Z384" s="18"/>
      <c r="AA384" s="18"/>
      <c r="AB384" s="18"/>
      <c r="AD384" s="22"/>
      <c r="AE384" s="29"/>
      <c r="AF384" s="30"/>
      <c r="AG384" s="29"/>
      <c r="AH384" s="29"/>
      <c r="AI384" s="11"/>
      <c r="AJ384" s="31"/>
      <c r="AK384" s="31"/>
    </row>
    <row r="385" spans="1:37" s="26" customFormat="1" hidden="1" x14ac:dyDescent="0.25">
      <c r="A385" s="20"/>
      <c r="B385" s="85"/>
      <c r="C385" s="21"/>
      <c r="D385" s="22"/>
      <c r="E385" s="23"/>
      <c r="F385" s="23"/>
      <c r="G385" s="46"/>
      <c r="H385" s="24"/>
      <c r="I385" s="25"/>
      <c r="N385" s="27"/>
      <c r="O385" s="28"/>
      <c r="Q385" s="95"/>
      <c r="S385" s="18"/>
      <c r="T385" s="2" t="str">
        <f t="shared" si="127"/>
        <v/>
      </c>
      <c r="U385" s="2"/>
      <c r="V385" s="2"/>
      <c r="W385" s="2"/>
      <c r="X385" s="18"/>
      <c r="Y385" s="18"/>
      <c r="Z385" s="18"/>
      <c r="AA385" s="18"/>
      <c r="AB385" s="18"/>
      <c r="AD385" s="22"/>
      <c r="AE385" s="29"/>
      <c r="AF385" s="30"/>
      <c r="AG385" s="29"/>
      <c r="AH385" s="29"/>
      <c r="AI385" s="11"/>
      <c r="AJ385" s="31"/>
      <c r="AK385" s="31"/>
    </row>
    <row r="386" spans="1:37" s="26" customFormat="1" hidden="1" x14ac:dyDescent="0.25">
      <c r="A386" s="20"/>
      <c r="B386" s="85"/>
      <c r="C386" s="21"/>
      <c r="D386" s="22"/>
      <c r="E386" s="23"/>
      <c r="F386" s="23"/>
      <c r="G386" s="46"/>
      <c r="H386" s="24"/>
      <c r="I386" s="25"/>
      <c r="N386" s="27"/>
      <c r="O386" s="28"/>
      <c r="Q386" s="95"/>
      <c r="S386" s="18"/>
      <c r="T386" s="2" t="str">
        <f t="shared" si="127"/>
        <v/>
      </c>
      <c r="U386" s="2"/>
      <c r="V386" s="2"/>
      <c r="W386" s="2"/>
      <c r="X386" s="18"/>
      <c r="Y386" s="18"/>
      <c r="Z386" s="18"/>
      <c r="AA386" s="18"/>
      <c r="AB386" s="18"/>
      <c r="AD386" s="22"/>
      <c r="AE386" s="29"/>
      <c r="AF386" s="30"/>
      <c r="AG386" s="29"/>
      <c r="AH386" s="29"/>
      <c r="AI386" s="11"/>
      <c r="AJ386" s="31"/>
      <c r="AK386" s="31"/>
    </row>
    <row r="387" spans="1:37" s="26" customFormat="1" hidden="1" x14ac:dyDescent="0.25">
      <c r="A387" s="20"/>
      <c r="B387" s="85"/>
      <c r="C387" s="37"/>
      <c r="D387" s="22"/>
      <c r="E387" s="23"/>
      <c r="F387" s="23"/>
      <c r="G387" s="46"/>
      <c r="H387" s="24"/>
      <c r="I387" s="25"/>
      <c r="N387" s="27"/>
      <c r="O387" s="28"/>
      <c r="Q387" s="95"/>
      <c r="S387" s="18"/>
      <c r="T387" s="2" t="str">
        <f t="shared" si="127"/>
        <v/>
      </c>
      <c r="U387" s="2"/>
      <c r="V387" s="2"/>
      <c r="W387" s="2"/>
      <c r="X387" s="18"/>
      <c r="Y387" s="18"/>
      <c r="Z387" s="18"/>
      <c r="AA387" s="18"/>
      <c r="AB387" s="18"/>
      <c r="AD387" s="22"/>
      <c r="AE387" s="29"/>
      <c r="AF387" s="30"/>
      <c r="AG387" s="29"/>
      <c r="AH387" s="29"/>
      <c r="AI387" s="11"/>
      <c r="AJ387" s="31"/>
      <c r="AK387" s="31"/>
    </row>
    <row r="388" spans="1:37" s="26" customFormat="1" hidden="1" x14ac:dyDescent="0.25">
      <c r="A388" s="20"/>
      <c r="B388" s="85"/>
      <c r="C388" s="21"/>
      <c r="D388" s="22"/>
      <c r="E388" s="23"/>
      <c r="F388" s="23"/>
      <c r="G388" s="46"/>
      <c r="H388" s="24"/>
      <c r="I388" s="25"/>
      <c r="N388" s="27"/>
      <c r="O388" s="28"/>
      <c r="Q388" s="95"/>
      <c r="S388" s="18"/>
      <c r="T388" s="2" t="str">
        <f t="shared" si="127"/>
        <v/>
      </c>
      <c r="X388" s="18"/>
      <c r="Y388" s="18"/>
      <c r="Z388" s="18"/>
      <c r="AA388" s="18"/>
      <c r="AB388" s="18"/>
      <c r="AD388" s="22"/>
      <c r="AE388" s="29"/>
      <c r="AF388" s="30"/>
      <c r="AG388" s="29"/>
      <c r="AH388" s="29"/>
      <c r="AI388" s="29"/>
      <c r="AJ388" s="31"/>
      <c r="AK388" s="31"/>
    </row>
    <row r="389" spans="1:37" s="26" customFormat="1" hidden="1" x14ac:dyDescent="0.25">
      <c r="A389" s="20"/>
      <c r="B389" s="85"/>
      <c r="C389" s="21"/>
      <c r="D389" s="22"/>
      <c r="E389" s="23"/>
      <c r="F389" s="23"/>
      <c r="G389" s="46"/>
      <c r="H389" s="24"/>
      <c r="I389" s="25"/>
      <c r="N389" s="27"/>
      <c r="O389" s="28"/>
      <c r="Q389" s="95"/>
      <c r="S389" s="18"/>
      <c r="T389" s="2" t="str">
        <f t="shared" si="127"/>
        <v/>
      </c>
      <c r="X389" s="18"/>
      <c r="Y389" s="18"/>
      <c r="Z389" s="18"/>
      <c r="AA389" s="18"/>
      <c r="AB389" s="18"/>
      <c r="AD389" s="22"/>
      <c r="AE389" s="29"/>
      <c r="AF389" s="30"/>
      <c r="AG389" s="29"/>
      <c r="AH389" s="29"/>
      <c r="AI389" s="29"/>
      <c r="AJ389" s="31"/>
      <c r="AK389" s="31"/>
    </row>
    <row r="390" spans="1:37" s="26" customFormat="1" hidden="1" x14ac:dyDescent="0.25">
      <c r="A390" s="20"/>
      <c r="B390" s="85"/>
      <c r="C390" s="21"/>
      <c r="D390" s="22"/>
      <c r="E390" s="23"/>
      <c r="F390" s="23"/>
      <c r="G390" s="46"/>
      <c r="H390" s="24"/>
      <c r="I390" s="25"/>
      <c r="N390" s="27"/>
      <c r="O390" s="28"/>
      <c r="Q390" s="95"/>
      <c r="S390" s="18"/>
      <c r="T390" s="2" t="str">
        <f t="shared" si="127"/>
        <v/>
      </c>
      <c r="X390" s="18"/>
      <c r="Y390" s="18"/>
      <c r="Z390" s="18"/>
      <c r="AA390" s="18"/>
      <c r="AB390" s="18"/>
      <c r="AD390" s="22"/>
      <c r="AE390" s="29"/>
      <c r="AF390" s="30"/>
      <c r="AG390" s="29"/>
      <c r="AH390" s="29"/>
      <c r="AI390" s="29"/>
      <c r="AJ390" s="31"/>
      <c r="AK390" s="31"/>
    </row>
    <row r="391" spans="1:37" s="26" customFormat="1" hidden="1" x14ac:dyDescent="0.25">
      <c r="A391" s="20"/>
      <c r="B391" s="85"/>
      <c r="C391" s="21"/>
      <c r="D391" s="22"/>
      <c r="E391" s="23"/>
      <c r="F391" s="23"/>
      <c r="G391" s="46"/>
      <c r="H391" s="24"/>
      <c r="I391" s="25"/>
      <c r="N391" s="27"/>
      <c r="O391" s="28"/>
      <c r="Q391" s="95"/>
      <c r="S391" s="18"/>
      <c r="T391" s="2" t="str">
        <f t="shared" si="127"/>
        <v/>
      </c>
      <c r="X391" s="18"/>
      <c r="Y391" s="18"/>
      <c r="Z391" s="18"/>
      <c r="AA391" s="18"/>
      <c r="AB391" s="18"/>
      <c r="AD391" s="22"/>
      <c r="AE391" s="29"/>
      <c r="AF391" s="30"/>
      <c r="AG391" s="29"/>
      <c r="AH391" s="29"/>
      <c r="AI391" s="29"/>
      <c r="AJ391" s="31"/>
      <c r="AK391" s="31"/>
    </row>
    <row r="392" spans="1:37" s="26" customFormat="1" hidden="1" x14ac:dyDescent="0.25">
      <c r="A392" s="20"/>
      <c r="B392" s="85"/>
      <c r="C392" s="21"/>
      <c r="D392" s="22"/>
      <c r="E392" s="23"/>
      <c r="F392" s="23"/>
      <c r="G392" s="46"/>
      <c r="H392" s="24"/>
      <c r="I392" s="25"/>
      <c r="N392" s="27"/>
      <c r="O392" s="28"/>
      <c r="Q392" s="95"/>
      <c r="S392" s="18"/>
      <c r="T392" s="2" t="str">
        <f t="shared" si="127"/>
        <v/>
      </c>
      <c r="X392" s="18"/>
      <c r="Y392" s="18"/>
      <c r="Z392" s="18"/>
      <c r="AA392" s="18"/>
      <c r="AB392" s="18"/>
      <c r="AD392" s="22"/>
      <c r="AE392" s="29"/>
      <c r="AF392" s="30"/>
      <c r="AG392" s="29"/>
      <c r="AH392" s="29"/>
      <c r="AI392" s="29"/>
      <c r="AJ392" s="31"/>
      <c r="AK392" s="31"/>
    </row>
    <row r="393" spans="1:37" s="26" customFormat="1" hidden="1" x14ac:dyDescent="0.25">
      <c r="A393" s="20"/>
      <c r="B393" s="85"/>
      <c r="C393" s="21"/>
      <c r="D393" s="22"/>
      <c r="E393" s="23"/>
      <c r="F393" s="23"/>
      <c r="G393" s="46"/>
      <c r="H393" s="24"/>
      <c r="I393" s="25"/>
      <c r="N393" s="27"/>
      <c r="O393" s="28"/>
      <c r="Q393" s="95"/>
      <c r="S393" s="18"/>
      <c r="T393" s="2" t="str">
        <f t="shared" si="127"/>
        <v/>
      </c>
      <c r="X393" s="18"/>
      <c r="Y393" s="18"/>
      <c r="Z393" s="18"/>
      <c r="AA393" s="18"/>
      <c r="AB393" s="18"/>
      <c r="AD393" s="22"/>
      <c r="AE393" s="29"/>
      <c r="AF393" s="30"/>
      <c r="AG393" s="29"/>
      <c r="AH393" s="29"/>
      <c r="AI393" s="29"/>
      <c r="AJ393" s="31"/>
      <c r="AK393" s="31"/>
    </row>
    <row r="394" spans="1:37" s="26" customFormat="1" hidden="1" x14ac:dyDescent="0.25">
      <c r="A394" s="20"/>
      <c r="B394" s="85"/>
      <c r="C394" s="21"/>
      <c r="D394" s="22"/>
      <c r="E394" s="23"/>
      <c r="F394" s="23"/>
      <c r="G394" s="46"/>
      <c r="H394" s="24"/>
      <c r="I394" s="25"/>
      <c r="N394" s="27"/>
      <c r="O394" s="28"/>
      <c r="Q394" s="95"/>
      <c r="S394" s="18"/>
      <c r="T394" s="2" t="str">
        <f t="shared" si="127"/>
        <v/>
      </c>
      <c r="X394" s="18"/>
      <c r="Y394" s="18"/>
      <c r="Z394" s="18"/>
      <c r="AA394" s="18"/>
      <c r="AB394" s="18"/>
      <c r="AD394" s="22"/>
      <c r="AE394" s="29"/>
      <c r="AF394" s="30"/>
      <c r="AG394" s="29"/>
      <c r="AH394" s="29"/>
      <c r="AI394" s="29"/>
      <c r="AJ394" s="31"/>
      <c r="AK394" s="31"/>
    </row>
    <row r="395" spans="1:37" s="26" customFormat="1" ht="135" hidden="1" customHeight="1" x14ac:dyDescent="0.25">
      <c r="A395" s="20"/>
      <c r="B395" s="85"/>
      <c r="C395" s="21"/>
      <c r="D395" s="22"/>
      <c r="E395" s="23"/>
      <c r="F395" s="23"/>
      <c r="G395" s="46"/>
      <c r="H395" s="24"/>
      <c r="I395" s="25"/>
      <c r="N395" s="27"/>
      <c r="O395" s="28"/>
      <c r="Q395" s="95"/>
      <c r="S395" s="18"/>
      <c r="T395" s="2" t="str">
        <f t="shared" si="127"/>
        <v/>
      </c>
      <c r="X395" s="18"/>
      <c r="Y395" s="18"/>
      <c r="Z395" s="18"/>
      <c r="AA395" s="18"/>
      <c r="AB395" s="18"/>
      <c r="AD395" s="22"/>
      <c r="AE395" s="29"/>
      <c r="AF395" s="30"/>
      <c r="AG395" s="29"/>
      <c r="AH395" s="29"/>
      <c r="AI395" s="29"/>
      <c r="AJ395" s="31"/>
      <c r="AK395" s="31"/>
    </row>
    <row r="396" spans="1:37" s="26" customFormat="1" ht="135" hidden="1" customHeight="1" x14ac:dyDescent="0.25">
      <c r="A396" s="20"/>
      <c r="B396" s="85"/>
      <c r="C396" s="21"/>
      <c r="D396" s="22"/>
      <c r="E396" s="23"/>
      <c r="F396" s="23"/>
      <c r="G396" s="46"/>
      <c r="H396" s="24"/>
      <c r="I396" s="25"/>
      <c r="N396" s="27"/>
      <c r="O396" s="28"/>
      <c r="Q396" s="95"/>
      <c r="S396" s="18"/>
      <c r="T396" s="2" t="str">
        <f t="shared" si="127"/>
        <v/>
      </c>
      <c r="X396" s="18"/>
      <c r="Y396" s="18"/>
      <c r="Z396" s="18"/>
      <c r="AA396" s="18"/>
      <c r="AB396" s="18"/>
      <c r="AD396" s="22"/>
      <c r="AE396" s="29"/>
      <c r="AF396" s="30"/>
      <c r="AG396" s="29"/>
      <c r="AH396" s="29"/>
      <c r="AI396" s="29"/>
      <c r="AJ396" s="31"/>
      <c r="AK396" s="31"/>
    </row>
    <row r="397" spans="1:37" s="26" customFormat="1" hidden="1" x14ac:dyDescent="0.25">
      <c r="A397" s="20"/>
      <c r="B397" s="85"/>
      <c r="C397" s="21"/>
      <c r="D397" s="22"/>
      <c r="E397" s="23"/>
      <c r="F397" s="23"/>
      <c r="G397" s="46"/>
      <c r="H397" s="24"/>
      <c r="I397" s="25"/>
      <c r="N397" s="27"/>
      <c r="O397" s="28"/>
      <c r="Q397" s="95"/>
      <c r="S397" s="18"/>
      <c r="T397" s="2" t="str">
        <f t="shared" si="127"/>
        <v/>
      </c>
      <c r="X397" s="18"/>
      <c r="Y397" s="18"/>
      <c r="Z397" s="18"/>
      <c r="AA397" s="18"/>
      <c r="AB397" s="18"/>
      <c r="AD397" s="22"/>
      <c r="AE397" s="29"/>
      <c r="AF397" s="30"/>
      <c r="AG397" s="29"/>
      <c r="AH397" s="29"/>
      <c r="AI397" s="29"/>
      <c r="AJ397" s="31"/>
      <c r="AK397" s="31"/>
    </row>
    <row r="398" spans="1:37" s="26" customFormat="1" hidden="1" x14ac:dyDescent="0.25">
      <c r="A398" s="20"/>
      <c r="B398" s="85"/>
      <c r="C398" s="21"/>
      <c r="D398" s="22"/>
      <c r="E398" s="23"/>
      <c r="F398" s="23"/>
      <c r="G398" s="46"/>
      <c r="H398" s="24"/>
      <c r="I398" s="25"/>
      <c r="N398" s="27"/>
      <c r="O398" s="28"/>
      <c r="Q398" s="95"/>
      <c r="S398" s="18"/>
      <c r="T398" s="2" t="str">
        <f t="shared" si="127"/>
        <v/>
      </c>
      <c r="X398" s="18"/>
      <c r="Y398" s="18"/>
      <c r="Z398" s="18"/>
      <c r="AA398" s="18"/>
      <c r="AB398" s="18"/>
      <c r="AD398" s="22"/>
      <c r="AE398" s="29"/>
      <c r="AF398" s="30"/>
      <c r="AG398" s="29"/>
      <c r="AH398" s="29"/>
      <c r="AI398" s="29"/>
      <c r="AJ398" s="31"/>
      <c r="AK398" s="31"/>
    </row>
    <row r="399" spans="1:37" s="26" customFormat="1" hidden="1" x14ac:dyDescent="0.25">
      <c r="A399" s="20"/>
      <c r="B399" s="85"/>
      <c r="C399" s="21"/>
      <c r="D399" s="22"/>
      <c r="E399" s="23"/>
      <c r="F399" s="23"/>
      <c r="G399" s="46"/>
      <c r="H399" s="24"/>
      <c r="I399" s="25"/>
      <c r="N399" s="27"/>
      <c r="O399" s="28"/>
      <c r="Q399" s="95"/>
      <c r="S399" s="18"/>
      <c r="T399" s="2" t="str">
        <f t="shared" si="127"/>
        <v/>
      </c>
      <c r="X399" s="18"/>
      <c r="Y399" s="18"/>
      <c r="Z399" s="18"/>
      <c r="AA399" s="18"/>
      <c r="AB399" s="18"/>
      <c r="AD399" s="22"/>
      <c r="AE399" s="29"/>
      <c r="AF399" s="30"/>
      <c r="AG399" s="29"/>
      <c r="AH399" s="29"/>
      <c r="AI399" s="29"/>
      <c r="AJ399" s="31"/>
      <c r="AK399" s="31"/>
    </row>
    <row r="400" spans="1:37" s="26" customFormat="1" hidden="1" x14ac:dyDescent="0.25">
      <c r="A400" s="20"/>
      <c r="B400" s="85"/>
      <c r="C400" s="21"/>
      <c r="D400" s="22"/>
      <c r="E400" s="23"/>
      <c r="F400" s="23"/>
      <c r="G400" s="46"/>
      <c r="H400" s="24"/>
      <c r="I400" s="25"/>
      <c r="N400" s="27"/>
      <c r="O400" s="28"/>
      <c r="Q400" s="95"/>
      <c r="S400" s="18"/>
      <c r="T400" s="2" t="str">
        <f t="shared" si="127"/>
        <v/>
      </c>
      <c r="X400" s="18"/>
      <c r="Y400" s="18"/>
      <c r="Z400" s="18"/>
      <c r="AA400" s="18"/>
      <c r="AB400" s="18"/>
      <c r="AD400" s="22"/>
      <c r="AE400" s="29"/>
      <c r="AF400" s="30"/>
      <c r="AG400" s="29"/>
      <c r="AH400" s="29"/>
      <c r="AI400" s="29"/>
      <c r="AJ400" s="31"/>
      <c r="AK400" s="31"/>
    </row>
    <row r="401" spans="1:37" s="26" customFormat="1" hidden="1" x14ac:dyDescent="0.25">
      <c r="A401" s="20"/>
      <c r="B401" s="85"/>
      <c r="C401" s="21"/>
      <c r="D401" s="22"/>
      <c r="E401" s="23"/>
      <c r="F401" s="23"/>
      <c r="G401" s="46"/>
      <c r="H401" s="24"/>
      <c r="I401" s="25"/>
      <c r="N401" s="27"/>
      <c r="O401" s="28"/>
      <c r="Q401" s="95"/>
      <c r="S401" s="18"/>
      <c r="T401" s="2" t="str">
        <f t="shared" si="127"/>
        <v/>
      </c>
      <c r="X401" s="18"/>
      <c r="Y401" s="18"/>
      <c r="Z401" s="18"/>
      <c r="AA401" s="18"/>
      <c r="AB401" s="18"/>
      <c r="AD401" s="22"/>
      <c r="AE401" s="29"/>
      <c r="AF401" s="30"/>
      <c r="AG401" s="29"/>
      <c r="AH401" s="29"/>
      <c r="AI401" s="29"/>
      <c r="AJ401" s="31"/>
      <c r="AK401" s="31"/>
    </row>
    <row r="402" spans="1:37" s="26" customFormat="1" hidden="1" x14ac:dyDescent="0.25">
      <c r="A402" s="20"/>
      <c r="B402" s="85"/>
      <c r="C402" s="21"/>
      <c r="D402" s="22"/>
      <c r="E402" s="23"/>
      <c r="F402" s="23"/>
      <c r="G402" s="46"/>
      <c r="H402" s="24"/>
      <c r="I402" s="25"/>
      <c r="N402" s="27"/>
      <c r="O402" s="28"/>
      <c r="Q402" s="95"/>
      <c r="S402" s="18"/>
      <c r="T402" s="2" t="str">
        <f t="shared" si="127"/>
        <v/>
      </c>
      <c r="X402" s="18"/>
      <c r="Y402" s="18"/>
      <c r="Z402" s="18"/>
      <c r="AA402" s="18"/>
      <c r="AB402" s="18"/>
      <c r="AD402" s="22"/>
      <c r="AE402" s="29"/>
      <c r="AF402" s="30"/>
      <c r="AG402" s="29"/>
      <c r="AH402" s="29"/>
      <c r="AI402" s="29"/>
      <c r="AJ402" s="31"/>
      <c r="AK402" s="31"/>
    </row>
    <row r="403" spans="1:37" s="26" customFormat="1" hidden="1" x14ac:dyDescent="0.25">
      <c r="A403" s="20"/>
      <c r="B403" s="85"/>
      <c r="C403" s="21"/>
      <c r="D403" s="22"/>
      <c r="E403" s="23"/>
      <c r="F403" s="23"/>
      <c r="G403" s="46"/>
      <c r="H403" s="24"/>
      <c r="I403" s="25"/>
      <c r="N403" s="27"/>
      <c r="O403" s="28"/>
      <c r="Q403" s="95"/>
      <c r="S403" s="18"/>
      <c r="T403" s="2" t="str">
        <f t="shared" si="127"/>
        <v/>
      </c>
      <c r="X403" s="18"/>
      <c r="Y403" s="18"/>
      <c r="Z403" s="18"/>
      <c r="AA403" s="18"/>
      <c r="AB403" s="18"/>
      <c r="AD403" s="22"/>
      <c r="AE403" s="29"/>
      <c r="AF403" s="30"/>
      <c r="AG403" s="29"/>
      <c r="AH403" s="29"/>
      <c r="AI403" s="29"/>
      <c r="AJ403" s="31"/>
      <c r="AK403" s="31"/>
    </row>
    <row r="404" spans="1:37" s="26" customFormat="1" hidden="1" x14ac:dyDescent="0.25">
      <c r="A404" s="20"/>
      <c r="B404" s="85"/>
      <c r="C404" s="21"/>
      <c r="D404" s="22"/>
      <c r="E404" s="23"/>
      <c r="F404" s="23"/>
      <c r="G404" s="46"/>
      <c r="H404" s="24"/>
      <c r="I404" s="25"/>
      <c r="N404" s="27"/>
      <c r="O404" s="28"/>
      <c r="Q404" s="95"/>
      <c r="S404" s="18"/>
      <c r="T404" s="2" t="str">
        <f t="shared" si="127"/>
        <v/>
      </c>
      <c r="X404" s="18"/>
      <c r="Y404" s="18"/>
      <c r="Z404" s="18"/>
      <c r="AA404" s="18"/>
      <c r="AB404" s="18"/>
      <c r="AD404" s="22"/>
      <c r="AE404" s="29"/>
      <c r="AF404" s="30"/>
      <c r="AG404" s="29"/>
      <c r="AH404" s="29"/>
      <c r="AI404" s="29"/>
      <c r="AJ404" s="31"/>
      <c r="AK404" s="31"/>
    </row>
    <row r="405" spans="1:37" s="26" customFormat="1" hidden="1" x14ac:dyDescent="0.25">
      <c r="A405" s="20"/>
      <c r="B405" s="85"/>
      <c r="C405" s="21"/>
      <c r="D405" s="22"/>
      <c r="E405" s="23"/>
      <c r="F405" s="23"/>
      <c r="G405" s="46"/>
      <c r="H405" s="24"/>
      <c r="I405" s="25"/>
      <c r="N405" s="27"/>
      <c r="O405" s="28"/>
      <c r="Q405" s="95"/>
      <c r="S405" s="18"/>
      <c r="T405" s="2" t="str">
        <f t="shared" si="127"/>
        <v/>
      </c>
      <c r="X405" s="18"/>
      <c r="Y405" s="18"/>
      <c r="Z405" s="18"/>
      <c r="AA405" s="18"/>
      <c r="AB405" s="18"/>
      <c r="AD405" s="22"/>
      <c r="AE405" s="29"/>
      <c r="AF405" s="30"/>
      <c r="AG405" s="29"/>
      <c r="AH405" s="29"/>
      <c r="AI405" s="29"/>
      <c r="AJ405" s="31"/>
      <c r="AK405" s="31"/>
    </row>
    <row r="406" spans="1:37" s="26" customFormat="1" hidden="1" x14ac:dyDescent="0.25">
      <c r="A406" s="20"/>
      <c r="B406" s="85"/>
      <c r="C406" s="21"/>
      <c r="D406" s="22"/>
      <c r="E406" s="23"/>
      <c r="F406" s="23"/>
      <c r="G406" s="46"/>
      <c r="H406" s="24"/>
      <c r="I406" s="25"/>
      <c r="N406" s="27"/>
      <c r="O406" s="28"/>
      <c r="Q406" s="95"/>
      <c r="S406" s="18"/>
      <c r="T406" s="2" t="str">
        <f t="shared" si="127"/>
        <v/>
      </c>
      <c r="X406" s="18"/>
      <c r="Y406" s="18"/>
      <c r="Z406" s="18"/>
      <c r="AA406" s="18"/>
      <c r="AB406" s="18"/>
      <c r="AD406" s="22"/>
      <c r="AE406" s="29"/>
      <c r="AF406" s="30"/>
      <c r="AG406" s="29"/>
      <c r="AH406" s="29"/>
      <c r="AI406" s="29"/>
      <c r="AJ406" s="31"/>
      <c r="AK406" s="31"/>
    </row>
    <row r="407" spans="1:37" s="26" customFormat="1" hidden="1" x14ac:dyDescent="0.25">
      <c r="A407" s="20"/>
      <c r="B407" s="85"/>
      <c r="C407" s="21"/>
      <c r="D407" s="22"/>
      <c r="E407" s="23" t="str">
        <f t="shared" ref="E407:E428" si="128">IF(D407&gt;0,"GUANAJUATO","")</f>
        <v/>
      </c>
      <c r="F407" s="23" t="str">
        <f t="shared" ref="F407:F428" si="129">IF(D407&gt;0,"SAN FELIPE","")</f>
        <v/>
      </c>
      <c r="G407" s="24"/>
      <c r="H407" s="24"/>
      <c r="I407" s="25"/>
      <c r="N407" s="27"/>
      <c r="O407" s="28"/>
      <c r="Q407" s="95"/>
      <c r="S407" s="18"/>
      <c r="T407" s="2" t="str">
        <f t="shared" si="127"/>
        <v/>
      </c>
      <c r="X407" s="18" t="s">
        <v>14</v>
      </c>
      <c r="Y407" s="18" t="str">
        <f t="shared" ref="Y407:Y429" si="130">IF(N407="","","CAP")</f>
        <v/>
      </c>
      <c r="Z407" s="18" t="str">
        <f t="shared" ref="Z407:Z427" si="131">IF(N407="","","CAP")</f>
        <v/>
      </c>
      <c r="AA407" s="18"/>
      <c r="AB407" s="18"/>
      <c r="AD407" s="22"/>
      <c r="AE407" s="29" t="str">
        <f t="shared" ref="AE407:AE430" si="132">IF(D407&gt;0,IF(D407=AD407,"Sin Cambio","Cambió"),"")</f>
        <v/>
      </c>
      <c r="AF407" s="30" t="str">
        <f t="shared" ref="AF407:AF430" si="133">IF(E407&gt;0,IF(E407=AE407,"Sin Cambio","Cambió"),"")</f>
        <v>Sin Cambio</v>
      </c>
      <c r="AG407" s="29"/>
      <c r="AH407" s="29"/>
      <c r="AI407" s="29"/>
      <c r="AJ407" s="31"/>
      <c r="AK407" s="31"/>
    </row>
    <row r="408" spans="1:37" s="26" customFormat="1" hidden="1" x14ac:dyDescent="0.25">
      <c r="A408" s="20"/>
      <c r="B408" s="85"/>
      <c r="C408" s="21"/>
      <c r="D408" s="22"/>
      <c r="E408" s="23" t="str">
        <f t="shared" si="128"/>
        <v/>
      </c>
      <c r="F408" s="23" t="str">
        <f t="shared" si="129"/>
        <v/>
      </c>
      <c r="G408" s="24"/>
      <c r="H408" s="24"/>
      <c r="I408" s="25"/>
      <c r="N408" s="27"/>
      <c r="O408" s="28"/>
      <c r="Q408" s="95"/>
      <c r="S408" s="18"/>
      <c r="T408" s="2" t="str">
        <f t="shared" si="127"/>
        <v/>
      </c>
      <c r="X408" s="18" t="s">
        <v>14</v>
      </c>
      <c r="Y408" s="18" t="str">
        <f t="shared" si="130"/>
        <v/>
      </c>
      <c r="Z408" s="18" t="str">
        <f t="shared" si="131"/>
        <v/>
      </c>
      <c r="AA408" s="18"/>
      <c r="AB408" s="18"/>
      <c r="AD408" s="22"/>
      <c r="AE408" s="29" t="str">
        <f t="shared" si="132"/>
        <v/>
      </c>
      <c r="AF408" s="30" t="str">
        <f t="shared" si="133"/>
        <v>Sin Cambio</v>
      </c>
      <c r="AG408" s="29"/>
      <c r="AH408" s="29"/>
      <c r="AI408" s="29"/>
      <c r="AJ408" s="31"/>
      <c r="AK408" s="31"/>
    </row>
    <row r="409" spans="1:37" s="26" customFormat="1" hidden="1" x14ac:dyDescent="0.25">
      <c r="A409" s="20"/>
      <c r="B409" s="85"/>
      <c r="C409" s="21"/>
      <c r="D409" s="22"/>
      <c r="E409" s="23" t="str">
        <f t="shared" si="128"/>
        <v/>
      </c>
      <c r="F409" s="23" t="str">
        <f t="shared" si="129"/>
        <v/>
      </c>
      <c r="G409" s="24"/>
      <c r="H409" s="24"/>
      <c r="I409" s="25"/>
      <c r="N409" s="27"/>
      <c r="O409" s="28"/>
      <c r="Q409" s="95"/>
      <c r="S409" s="18"/>
      <c r="T409" s="2" t="str">
        <f t="shared" si="127"/>
        <v/>
      </c>
      <c r="X409" s="26" t="s">
        <v>14</v>
      </c>
      <c r="Y409" s="18" t="str">
        <f t="shared" si="130"/>
        <v/>
      </c>
      <c r="Z409" s="18" t="str">
        <f t="shared" si="131"/>
        <v/>
      </c>
      <c r="AA409" s="18"/>
      <c r="AB409" s="18"/>
      <c r="AD409" s="22"/>
      <c r="AE409" s="29" t="str">
        <f t="shared" si="132"/>
        <v/>
      </c>
      <c r="AF409" s="30" t="str">
        <f t="shared" si="133"/>
        <v>Sin Cambio</v>
      </c>
      <c r="AG409" s="29"/>
      <c r="AH409" s="29"/>
      <c r="AI409" s="29"/>
      <c r="AJ409" s="31"/>
      <c r="AK409" s="31"/>
    </row>
    <row r="410" spans="1:37" s="26" customFormat="1" hidden="1" x14ac:dyDescent="0.25">
      <c r="A410" s="20"/>
      <c r="B410" s="85"/>
      <c r="C410" s="21"/>
      <c r="D410" s="22"/>
      <c r="E410" s="23" t="str">
        <f t="shared" si="128"/>
        <v/>
      </c>
      <c r="F410" s="23" t="str">
        <f t="shared" si="129"/>
        <v/>
      </c>
      <c r="G410" s="24"/>
      <c r="H410" s="24"/>
      <c r="I410" s="25"/>
      <c r="N410" s="27"/>
      <c r="O410" s="28"/>
      <c r="Q410" s="95"/>
      <c r="S410" s="18"/>
      <c r="T410" s="2" t="str">
        <f t="shared" si="127"/>
        <v/>
      </c>
      <c r="X410" s="18" t="s">
        <v>14</v>
      </c>
      <c r="Y410" s="18" t="str">
        <f t="shared" si="130"/>
        <v/>
      </c>
      <c r="Z410" s="18" t="str">
        <f t="shared" si="131"/>
        <v/>
      </c>
      <c r="AA410" s="18"/>
      <c r="AB410" s="18"/>
      <c r="AD410" s="22"/>
      <c r="AE410" s="29" t="str">
        <f t="shared" si="132"/>
        <v/>
      </c>
      <c r="AF410" s="30" t="str">
        <f t="shared" si="133"/>
        <v>Sin Cambio</v>
      </c>
      <c r="AG410" s="29"/>
      <c r="AH410" s="29"/>
      <c r="AI410" s="29"/>
      <c r="AJ410" s="31"/>
      <c r="AK410" s="31"/>
    </row>
    <row r="411" spans="1:37" s="26" customFormat="1" hidden="1" x14ac:dyDescent="0.25">
      <c r="A411" s="20"/>
      <c r="B411" s="85"/>
      <c r="C411" s="21"/>
      <c r="D411" s="22"/>
      <c r="E411" s="23" t="str">
        <f t="shared" si="128"/>
        <v/>
      </c>
      <c r="F411" s="23" t="str">
        <f t="shared" si="129"/>
        <v/>
      </c>
      <c r="G411" s="24"/>
      <c r="H411" s="24"/>
      <c r="I411" s="25"/>
      <c r="N411" s="27"/>
      <c r="O411" s="28"/>
      <c r="Q411" s="95"/>
      <c r="S411" s="18"/>
      <c r="T411" s="2" t="str">
        <f t="shared" si="127"/>
        <v/>
      </c>
      <c r="X411" s="18" t="s">
        <v>14</v>
      </c>
      <c r="Y411" s="18" t="str">
        <f t="shared" si="130"/>
        <v/>
      </c>
      <c r="Z411" s="18" t="str">
        <f t="shared" si="131"/>
        <v/>
      </c>
      <c r="AA411" s="18"/>
      <c r="AB411" s="18"/>
      <c r="AD411" s="22"/>
      <c r="AE411" s="29" t="str">
        <f t="shared" si="132"/>
        <v/>
      </c>
      <c r="AF411" s="30" t="str">
        <f t="shared" si="133"/>
        <v>Sin Cambio</v>
      </c>
      <c r="AG411" s="29"/>
      <c r="AH411" s="29"/>
      <c r="AI411" s="29"/>
      <c r="AJ411" s="31"/>
      <c r="AK411" s="31"/>
    </row>
    <row r="412" spans="1:37" s="26" customFormat="1" hidden="1" x14ac:dyDescent="0.25">
      <c r="A412" s="20"/>
      <c r="B412" s="85"/>
      <c r="C412" s="21"/>
      <c r="D412" s="22"/>
      <c r="E412" s="23" t="str">
        <f t="shared" si="128"/>
        <v/>
      </c>
      <c r="F412" s="23" t="str">
        <f t="shared" si="129"/>
        <v/>
      </c>
      <c r="G412" s="24"/>
      <c r="H412" s="24"/>
      <c r="I412" s="25"/>
      <c r="N412" s="27"/>
      <c r="O412" s="28"/>
      <c r="Q412" s="95"/>
      <c r="S412" s="18"/>
      <c r="T412" s="2" t="str">
        <f t="shared" si="127"/>
        <v/>
      </c>
      <c r="X412" s="18" t="s">
        <v>14</v>
      </c>
      <c r="Y412" s="18" t="str">
        <f t="shared" si="130"/>
        <v/>
      </c>
      <c r="Z412" s="18" t="str">
        <f t="shared" si="131"/>
        <v/>
      </c>
      <c r="AA412" s="18"/>
      <c r="AB412" s="18"/>
      <c r="AD412" s="22"/>
      <c r="AE412" s="29" t="str">
        <f t="shared" si="132"/>
        <v/>
      </c>
      <c r="AF412" s="30" t="str">
        <f t="shared" si="133"/>
        <v>Sin Cambio</v>
      </c>
      <c r="AG412" s="29"/>
      <c r="AH412" s="29"/>
      <c r="AI412" s="29"/>
      <c r="AJ412" s="31"/>
      <c r="AK412" s="31"/>
    </row>
    <row r="413" spans="1:37" s="26" customFormat="1" hidden="1" x14ac:dyDescent="0.25">
      <c r="A413" s="20"/>
      <c r="B413" s="85"/>
      <c r="C413" s="21"/>
      <c r="D413" s="22"/>
      <c r="E413" s="23" t="str">
        <f t="shared" si="128"/>
        <v/>
      </c>
      <c r="F413" s="23" t="str">
        <f t="shared" si="129"/>
        <v/>
      </c>
      <c r="G413" s="24"/>
      <c r="H413" s="24"/>
      <c r="I413" s="25"/>
      <c r="N413" s="27"/>
      <c r="O413" s="28"/>
      <c r="Q413" s="95"/>
      <c r="S413" s="18"/>
      <c r="T413" s="2" t="str">
        <f t="shared" si="127"/>
        <v/>
      </c>
      <c r="X413" s="18" t="s">
        <v>14</v>
      </c>
      <c r="Y413" s="18" t="str">
        <f t="shared" si="130"/>
        <v/>
      </c>
      <c r="Z413" s="18" t="str">
        <f t="shared" si="131"/>
        <v/>
      </c>
      <c r="AA413" s="18"/>
      <c r="AB413" s="18"/>
      <c r="AD413" s="22"/>
      <c r="AE413" s="29" t="str">
        <f t="shared" si="132"/>
        <v/>
      </c>
      <c r="AF413" s="30" t="str">
        <f t="shared" si="133"/>
        <v>Sin Cambio</v>
      </c>
      <c r="AG413" s="29"/>
      <c r="AH413" s="29"/>
      <c r="AI413" s="29"/>
      <c r="AJ413" s="31"/>
      <c r="AK413" s="31"/>
    </row>
    <row r="414" spans="1:37" s="26" customFormat="1" hidden="1" x14ac:dyDescent="0.25">
      <c r="A414" s="20"/>
      <c r="B414" s="85"/>
      <c r="C414" s="21"/>
      <c r="D414" s="22"/>
      <c r="E414" s="23" t="str">
        <f t="shared" si="128"/>
        <v/>
      </c>
      <c r="F414" s="23" t="str">
        <f t="shared" si="129"/>
        <v/>
      </c>
      <c r="G414" s="24"/>
      <c r="H414" s="24"/>
      <c r="I414" s="25"/>
      <c r="N414" s="27"/>
      <c r="O414" s="28"/>
      <c r="Q414" s="95"/>
      <c r="S414" s="18"/>
      <c r="T414" s="2" t="str">
        <f t="shared" si="127"/>
        <v/>
      </c>
      <c r="X414" s="18" t="s">
        <v>14</v>
      </c>
      <c r="Y414" s="18" t="str">
        <f t="shared" si="130"/>
        <v/>
      </c>
      <c r="Z414" s="18" t="str">
        <f t="shared" si="131"/>
        <v/>
      </c>
      <c r="AA414" s="18"/>
      <c r="AB414" s="18"/>
      <c r="AD414" s="22"/>
      <c r="AE414" s="29" t="str">
        <f t="shared" si="132"/>
        <v/>
      </c>
      <c r="AF414" s="30" t="str">
        <f t="shared" si="133"/>
        <v>Sin Cambio</v>
      </c>
      <c r="AG414" s="29"/>
      <c r="AH414" s="29"/>
      <c r="AI414" s="29"/>
      <c r="AJ414" s="31"/>
      <c r="AK414" s="31"/>
    </row>
    <row r="415" spans="1:37" s="26" customFormat="1" hidden="1" x14ac:dyDescent="0.25">
      <c r="A415" s="20"/>
      <c r="B415" s="85"/>
      <c r="C415" s="21"/>
      <c r="D415" s="22"/>
      <c r="E415" s="23" t="str">
        <f t="shared" si="128"/>
        <v/>
      </c>
      <c r="F415" s="23" t="str">
        <f t="shared" si="129"/>
        <v/>
      </c>
      <c r="G415" s="24"/>
      <c r="H415" s="24"/>
      <c r="I415" s="25"/>
      <c r="N415" s="27"/>
      <c r="O415" s="28"/>
      <c r="Q415" s="95"/>
      <c r="S415" s="18"/>
      <c r="T415" s="2" t="str">
        <f t="shared" si="127"/>
        <v/>
      </c>
      <c r="X415" s="18" t="s">
        <v>14</v>
      </c>
      <c r="Y415" s="18" t="str">
        <f t="shared" si="130"/>
        <v/>
      </c>
      <c r="Z415" s="18" t="str">
        <f t="shared" si="131"/>
        <v/>
      </c>
      <c r="AA415" s="18"/>
      <c r="AB415" s="18"/>
      <c r="AD415" s="22"/>
      <c r="AE415" s="29" t="str">
        <f t="shared" si="132"/>
        <v/>
      </c>
      <c r="AF415" s="30" t="str">
        <f t="shared" si="133"/>
        <v>Sin Cambio</v>
      </c>
      <c r="AG415" s="29"/>
      <c r="AH415" s="29"/>
      <c r="AI415" s="29"/>
      <c r="AJ415" s="31"/>
      <c r="AK415" s="31"/>
    </row>
    <row r="416" spans="1:37" s="26" customFormat="1" hidden="1" x14ac:dyDescent="0.25">
      <c r="A416" s="20"/>
      <c r="B416" s="85"/>
      <c r="C416" s="21"/>
      <c r="D416" s="22"/>
      <c r="E416" s="23" t="str">
        <f t="shared" si="128"/>
        <v/>
      </c>
      <c r="F416" s="23" t="str">
        <f t="shared" si="129"/>
        <v/>
      </c>
      <c r="G416" s="24"/>
      <c r="H416" s="24"/>
      <c r="I416" s="25"/>
      <c r="N416" s="27"/>
      <c r="O416" s="28"/>
      <c r="Q416" s="95"/>
      <c r="S416" s="18"/>
      <c r="T416" s="2" t="str">
        <f t="shared" si="127"/>
        <v/>
      </c>
      <c r="X416" s="18" t="s">
        <v>14</v>
      </c>
      <c r="Y416" s="18" t="str">
        <f t="shared" si="130"/>
        <v/>
      </c>
      <c r="Z416" s="18" t="str">
        <f t="shared" si="131"/>
        <v/>
      </c>
      <c r="AA416" s="18"/>
      <c r="AB416" s="18"/>
      <c r="AD416" s="22"/>
      <c r="AE416" s="29" t="str">
        <f t="shared" si="132"/>
        <v/>
      </c>
      <c r="AF416" s="30" t="str">
        <f t="shared" si="133"/>
        <v>Sin Cambio</v>
      </c>
      <c r="AG416" s="29"/>
      <c r="AH416" s="29"/>
      <c r="AI416" s="29"/>
      <c r="AJ416" s="31"/>
      <c r="AK416" s="31"/>
    </row>
    <row r="417" spans="1:37" s="26" customFormat="1" hidden="1" x14ac:dyDescent="0.25">
      <c r="A417" s="20"/>
      <c r="B417" s="85"/>
      <c r="C417" s="21"/>
      <c r="D417" s="22"/>
      <c r="E417" s="23" t="str">
        <f t="shared" si="128"/>
        <v/>
      </c>
      <c r="F417" s="23" t="str">
        <f t="shared" si="129"/>
        <v/>
      </c>
      <c r="G417" s="24"/>
      <c r="H417" s="24"/>
      <c r="I417" s="25"/>
      <c r="N417" s="27"/>
      <c r="O417" s="28"/>
      <c r="Q417" s="95"/>
      <c r="S417" s="18"/>
      <c r="T417" s="2" t="str">
        <f t="shared" si="127"/>
        <v/>
      </c>
      <c r="X417" s="18" t="s">
        <v>14</v>
      </c>
      <c r="Y417" s="18" t="str">
        <f t="shared" si="130"/>
        <v/>
      </c>
      <c r="Z417" s="18" t="str">
        <f t="shared" si="131"/>
        <v/>
      </c>
      <c r="AA417" s="18"/>
      <c r="AB417" s="18"/>
      <c r="AD417" s="22"/>
      <c r="AE417" s="29" t="str">
        <f t="shared" si="132"/>
        <v/>
      </c>
      <c r="AF417" s="30" t="str">
        <f t="shared" si="133"/>
        <v>Sin Cambio</v>
      </c>
      <c r="AG417" s="29"/>
      <c r="AH417" s="29"/>
      <c r="AI417" s="29"/>
      <c r="AJ417" s="31"/>
      <c r="AK417" s="31"/>
    </row>
    <row r="418" spans="1:37" s="26" customFormat="1" hidden="1" x14ac:dyDescent="0.25">
      <c r="A418" s="20"/>
      <c r="B418" s="85"/>
      <c r="C418" s="21"/>
      <c r="D418" s="22"/>
      <c r="E418" s="23" t="str">
        <f t="shared" si="128"/>
        <v/>
      </c>
      <c r="F418" s="23" t="str">
        <f t="shared" si="129"/>
        <v/>
      </c>
      <c r="G418" s="24"/>
      <c r="H418" s="24"/>
      <c r="I418" s="25"/>
      <c r="N418" s="27"/>
      <c r="O418" s="28"/>
      <c r="Q418" s="95"/>
      <c r="S418" s="18"/>
      <c r="T418" s="2" t="str">
        <f t="shared" si="127"/>
        <v/>
      </c>
      <c r="X418" s="18" t="s">
        <v>14</v>
      </c>
      <c r="Y418" s="18" t="str">
        <f t="shared" si="130"/>
        <v/>
      </c>
      <c r="Z418" s="18" t="str">
        <f t="shared" si="131"/>
        <v/>
      </c>
      <c r="AA418" s="18"/>
      <c r="AB418" s="18"/>
      <c r="AD418" s="22"/>
      <c r="AE418" s="29" t="str">
        <f t="shared" si="132"/>
        <v/>
      </c>
      <c r="AF418" s="30" t="str">
        <f t="shared" si="133"/>
        <v>Sin Cambio</v>
      </c>
      <c r="AG418" s="29"/>
      <c r="AH418" s="29"/>
      <c r="AI418" s="29"/>
      <c r="AJ418" s="31"/>
      <c r="AK418" s="31"/>
    </row>
    <row r="419" spans="1:37" s="26" customFormat="1" hidden="1" x14ac:dyDescent="0.25">
      <c r="A419" s="20"/>
      <c r="B419" s="85"/>
      <c r="C419" s="21"/>
      <c r="D419" s="22"/>
      <c r="E419" s="23" t="str">
        <f t="shared" si="128"/>
        <v/>
      </c>
      <c r="F419" s="23" t="str">
        <f t="shared" si="129"/>
        <v/>
      </c>
      <c r="G419" s="24"/>
      <c r="H419" s="24"/>
      <c r="I419" s="25"/>
      <c r="N419" s="27"/>
      <c r="O419" s="28"/>
      <c r="Q419" s="95"/>
      <c r="S419" s="18"/>
      <c r="T419" s="2" t="str">
        <f t="shared" si="127"/>
        <v/>
      </c>
      <c r="X419" s="18" t="s">
        <v>14</v>
      </c>
      <c r="Y419" s="18" t="str">
        <f t="shared" si="130"/>
        <v/>
      </c>
      <c r="Z419" s="18" t="str">
        <f t="shared" si="131"/>
        <v/>
      </c>
      <c r="AA419" s="18"/>
      <c r="AB419" s="18"/>
      <c r="AD419" s="22"/>
      <c r="AE419" s="29" t="str">
        <f t="shared" si="132"/>
        <v/>
      </c>
      <c r="AF419" s="30" t="str">
        <f t="shared" si="133"/>
        <v>Sin Cambio</v>
      </c>
      <c r="AG419" s="29"/>
      <c r="AH419" s="29"/>
      <c r="AI419" s="29"/>
      <c r="AJ419" s="31"/>
      <c r="AK419" s="31"/>
    </row>
    <row r="420" spans="1:37" s="26" customFormat="1" hidden="1" x14ac:dyDescent="0.25">
      <c r="A420" s="20"/>
      <c r="B420" s="85"/>
      <c r="C420" s="21"/>
      <c r="D420" s="22"/>
      <c r="E420" s="23" t="str">
        <f t="shared" si="128"/>
        <v/>
      </c>
      <c r="F420" s="23" t="str">
        <f t="shared" si="129"/>
        <v/>
      </c>
      <c r="G420" s="24"/>
      <c r="H420" s="24"/>
      <c r="I420" s="25"/>
      <c r="N420" s="27"/>
      <c r="O420" s="28"/>
      <c r="Q420" s="95"/>
      <c r="S420" s="18"/>
      <c r="T420" s="2" t="str">
        <f t="shared" si="127"/>
        <v/>
      </c>
      <c r="X420" s="18" t="s">
        <v>14</v>
      </c>
      <c r="Y420" s="18" t="str">
        <f t="shared" si="130"/>
        <v/>
      </c>
      <c r="Z420" s="18" t="str">
        <f t="shared" si="131"/>
        <v/>
      </c>
      <c r="AA420" s="18"/>
      <c r="AB420" s="18"/>
      <c r="AD420" s="22"/>
      <c r="AE420" s="29" t="str">
        <f t="shared" si="132"/>
        <v/>
      </c>
      <c r="AF420" s="30" t="str">
        <f t="shared" si="133"/>
        <v>Sin Cambio</v>
      </c>
      <c r="AG420" s="29"/>
      <c r="AH420" s="29"/>
      <c r="AI420" s="29"/>
      <c r="AJ420" s="31"/>
      <c r="AK420" s="31"/>
    </row>
    <row r="421" spans="1:37" s="26" customFormat="1" hidden="1" x14ac:dyDescent="0.25">
      <c r="A421" s="20"/>
      <c r="B421" s="85"/>
      <c r="C421" s="21"/>
      <c r="D421" s="22"/>
      <c r="E421" s="23" t="str">
        <f t="shared" si="128"/>
        <v/>
      </c>
      <c r="F421" s="23" t="str">
        <f t="shared" si="129"/>
        <v/>
      </c>
      <c r="G421" s="24"/>
      <c r="H421" s="24"/>
      <c r="I421" s="25"/>
      <c r="N421" s="27"/>
      <c r="O421" s="28"/>
      <c r="Q421" s="95"/>
      <c r="S421" s="18"/>
      <c r="T421" s="2" t="str">
        <f t="shared" si="127"/>
        <v/>
      </c>
      <c r="X421" s="18" t="s">
        <v>14</v>
      </c>
      <c r="Y421" s="18" t="str">
        <f t="shared" si="130"/>
        <v/>
      </c>
      <c r="Z421" s="18" t="str">
        <f t="shared" si="131"/>
        <v/>
      </c>
      <c r="AA421" s="18"/>
      <c r="AB421" s="18"/>
      <c r="AD421" s="22"/>
      <c r="AE421" s="29" t="str">
        <f t="shared" si="132"/>
        <v/>
      </c>
      <c r="AF421" s="30" t="str">
        <f t="shared" si="133"/>
        <v>Sin Cambio</v>
      </c>
      <c r="AG421" s="29"/>
      <c r="AH421" s="29"/>
      <c r="AI421" s="29"/>
      <c r="AJ421" s="31"/>
      <c r="AK421" s="31"/>
    </row>
    <row r="422" spans="1:37" s="26" customFormat="1" hidden="1" x14ac:dyDescent="0.25">
      <c r="A422" s="20"/>
      <c r="B422" s="85"/>
      <c r="C422" s="21"/>
      <c r="D422" s="22"/>
      <c r="E422" s="23" t="str">
        <f t="shared" si="128"/>
        <v/>
      </c>
      <c r="F422" s="23" t="str">
        <f t="shared" si="129"/>
        <v/>
      </c>
      <c r="G422" s="24"/>
      <c r="H422" s="24"/>
      <c r="I422" s="25"/>
      <c r="N422" s="27"/>
      <c r="O422" s="28"/>
      <c r="Q422" s="95"/>
      <c r="S422" s="18"/>
      <c r="T422" s="2" t="str">
        <f t="shared" si="127"/>
        <v/>
      </c>
      <c r="X422" s="18" t="s">
        <v>14</v>
      </c>
      <c r="Y422" s="18" t="str">
        <f t="shared" si="130"/>
        <v/>
      </c>
      <c r="Z422" s="18" t="str">
        <f t="shared" si="131"/>
        <v/>
      </c>
      <c r="AA422" s="18"/>
      <c r="AB422" s="18"/>
      <c r="AD422" s="22"/>
      <c r="AE422" s="29" t="str">
        <f t="shared" si="132"/>
        <v/>
      </c>
      <c r="AF422" s="30" t="str">
        <f t="shared" si="133"/>
        <v>Sin Cambio</v>
      </c>
      <c r="AG422" s="29"/>
      <c r="AH422" s="29"/>
      <c r="AI422" s="29"/>
      <c r="AJ422" s="31"/>
      <c r="AK422" s="31"/>
    </row>
    <row r="423" spans="1:37" s="26" customFormat="1" hidden="1" x14ac:dyDescent="0.25">
      <c r="A423" s="20"/>
      <c r="B423" s="85"/>
      <c r="C423" s="21"/>
      <c r="D423" s="22"/>
      <c r="E423" s="23" t="str">
        <f t="shared" si="128"/>
        <v/>
      </c>
      <c r="F423" s="23" t="str">
        <f t="shared" si="129"/>
        <v/>
      </c>
      <c r="G423" s="24"/>
      <c r="H423" s="24"/>
      <c r="I423" s="25"/>
      <c r="N423" s="27"/>
      <c r="O423" s="28"/>
      <c r="Q423" s="95"/>
      <c r="S423" s="18"/>
      <c r="T423" s="2" t="str">
        <f t="shared" si="127"/>
        <v/>
      </c>
      <c r="X423" s="18" t="s">
        <v>14</v>
      </c>
      <c r="Y423" s="18" t="str">
        <f t="shared" si="130"/>
        <v/>
      </c>
      <c r="Z423" s="18" t="str">
        <f t="shared" si="131"/>
        <v/>
      </c>
      <c r="AA423" s="18"/>
      <c r="AB423" s="18"/>
      <c r="AD423" s="22"/>
      <c r="AE423" s="29" t="str">
        <f t="shared" si="132"/>
        <v/>
      </c>
      <c r="AF423" s="30" t="str">
        <f t="shared" si="133"/>
        <v>Sin Cambio</v>
      </c>
      <c r="AG423" s="29"/>
      <c r="AH423" s="29"/>
      <c r="AI423" s="29"/>
      <c r="AJ423" s="31"/>
      <c r="AK423" s="31"/>
    </row>
    <row r="424" spans="1:37" s="26" customFormat="1" hidden="1" x14ac:dyDescent="0.25">
      <c r="A424" s="20"/>
      <c r="B424" s="85"/>
      <c r="C424" s="21"/>
      <c r="D424" s="22"/>
      <c r="E424" s="23" t="str">
        <f t="shared" si="128"/>
        <v/>
      </c>
      <c r="F424" s="23" t="str">
        <f t="shared" si="129"/>
        <v/>
      </c>
      <c r="G424" s="24"/>
      <c r="H424" s="24"/>
      <c r="I424" s="25"/>
      <c r="N424" s="27"/>
      <c r="O424" s="28"/>
      <c r="Q424" s="95"/>
      <c r="S424" s="18"/>
      <c r="T424" s="2" t="str">
        <f t="shared" si="127"/>
        <v/>
      </c>
      <c r="X424" s="18" t="s">
        <v>14</v>
      </c>
      <c r="Y424" s="18" t="str">
        <f t="shared" si="130"/>
        <v/>
      </c>
      <c r="Z424" s="18" t="str">
        <f t="shared" si="131"/>
        <v/>
      </c>
      <c r="AA424" s="18"/>
      <c r="AB424" s="18"/>
      <c r="AD424" s="22"/>
      <c r="AE424" s="29" t="str">
        <f t="shared" si="132"/>
        <v/>
      </c>
      <c r="AF424" s="30" t="str">
        <f t="shared" si="133"/>
        <v>Sin Cambio</v>
      </c>
      <c r="AG424" s="29"/>
      <c r="AH424" s="29"/>
      <c r="AI424" s="29"/>
      <c r="AJ424" s="31"/>
      <c r="AK424" s="31"/>
    </row>
    <row r="425" spans="1:37" s="26" customFormat="1" hidden="1" x14ac:dyDescent="0.25">
      <c r="A425" s="20"/>
      <c r="B425" s="85"/>
      <c r="C425" s="21"/>
      <c r="D425" s="22"/>
      <c r="E425" s="23" t="str">
        <f t="shared" si="128"/>
        <v/>
      </c>
      <c r="F425" s="23" t="str">
        <f t="shared" si="129"/>
        <v/>
      </c>
      <c r="G425" s="24"/>
      <c r="H425" s="24"/>
      <c r="I425" s="25"/>
      <c r="N425" s="27"/>
      <c r="O425" s="28"/>
      <c r="Q425" s="95"/>
      <c r="S425" s="18"/>
      <c r="T425" s="2" t="str">
        <f t="shared" si="127"/>
        <v/>
      </c>
      <c r="X425" s="18" t="s">
        <v>14</v>
      </c>
      <c r="Y425" s="18" t="str">
        <f t="shared" si="130"/>
        <v/>
      </c>
      <c r="Z425" s="18" t="str">
        <f t="shared" si="131"/>
        <v/>
      </c>
      <c r="AA425" s="18"/>
      <c r="AB425" s="18"/>
      <c r="AD425" s="22"/>
      <c r="AE425" s="29" t="str">
        <f t="shared" si="132"/>
        <v/>
      </c>
      <c r="AF425" s="30" t="str">
        <f t="shared" si="133"/>
        <v>Sin Cambio</v>
      </c>
      <c r="AG425" s="29"/>
      <c r="AH425" s="29"/>
      <c r="AI425" s="29"/>
      <c r="AJ425" s="31"/>
      <c r="AK425" s="31"/>
    </row>
    <row r="426" spans="1:37" s="26" customFormat="1" hidden="1" x14ac:dyDescent="0.25">
      <c r="A426" s="20"/>
      <c r="B426" s="85"/>
      <c r="C426" s="21"/>
      <c r="D426" s="22"/>
      <c r="E426" s="23" t="str">
        <f t="shared" si="128"/>
        <v/>
      </c>
      <c r="F426" s="23" t="str">
        <f t="shared" si="129"/>
        <v/>
      </c>
      <c r="G426" s="24"/>
      <c r="H426" s="24"/>
      <c r="I426" s="25"/>
      <c r="N426" s="27"/>
      <c r="O426" s="28"/>
      <c r="Q426" s="95"/>
      <c r="S426" s="18"/>
      <c r="T426" s="2" t="str">
        <f t="shared" si="127"/>
        <v/>
      </c>
      <c r="X426" s="18" t="s">
        <v>14</v>
      </c>
      <c r="Y426" s="18" t="str">
        <f t="shared" si="130"/>
        <v/>
      </c>
      <c r="Z426" s="18" t="str">
        <f t="shared" si="131"/>
        <v/>
      </c>
      <c r="AA426" s="18"/>
      <c r="AB426" s="18"/>
      <c r="AD426" s="22"/>
      <c r="AE426" s="29" t="str">
        <f t="shared" si="132"/>
        <v/>
      </c>
      <c r="AF426" s="30" t="str">
        <f t="shared" si="133"/>
        <v>Sin Cambio</v>
      </c>
      <c r="AG426" s="29"/>
      <c r="AH426" s="29"/>
      <c r="AI426" s="29"/>
      <c r="AJ426" s="31"/>
      <c r="AK426" s="31"/>
    </row>
    <row r="427" spans="1:37" s="26" customFormat="1" ht="63" hidden="1" customHeight="1" x14ac:dyDescent="0.25">
      <c r="A427" s="20"/>
      <c r="B427" s="85"/>
      <c r="C427" s="21"/>
      <c r="D427" s="22"/>
      <c r="E427" s="23" t="str">
        <f t="shared" si="128"/>
        <v/>
      </c>
      <c r="F427" s="23" t="str">
        <f t="shared" si="129"/>
        <v/>
      </c>
      <c r="G427" s="24"/>
      <c r="H427" s="24"/>
      <c r="I427" s="25"/>
      <c r="N427" s="27"/>
      <c r="O427" s="28"/>
      <c r="Q427" s="95"/>
      <c r="S427" s="18"/>
      <c r="T427" s="2" t="str">
        <f t="shared" si="127"/>
        <v/>
      </c>
      <c r="X427" s="18" t="s">
        <v>14</v>
      </c>
      <c r="Y427" s="18" t="str">
        <f t="shared" si="130"/>
        <v/>
      </c>
      <c r="Z427" s="18" t="str">
        <f t="shared" si="131"/>
        <v/>
      </c>
      <c r="AA427" s="18"/>
      <c r="AB427" s="18"/>
      <c r="AD427" s="22"/>
      <c r="AE427" s="29" t="str">
        <f t="shared" si="132"/>
        <v/>
      </c>
      <c r="AF427" s="30" t="str">
        <f t="shared" si="133"/>
        <v>Sin Cambio</v>
      </c>
      <c r="AG427" s="29"/>
      <c r="AH427" s="29"/>
      <c r="AI427" s="29"/>
      <c r="AJ427" s="31"/>
      <c r="AK427" s="31"/>
    </row>
    <row r="428" spans="1:37" s="26" customFormat="1" ht="83.25" hidden="1" customHeight="1" x14ac:dyDescent="0.25">
      <c r="A428" s="20"/>
      <c r="B428" s="85"/>
      <c r="C428" s="21"/>
      <c r="D428" s="22"/>
      <c r="E428" s="23" t="str">
        <f t="shared" si="128"/>
        <v/>
      </c>
      <c r="F428" s="23" t="str">
        <f t="shared" si="129"/>
        <v/>
      </c>
      <c r="G428" s="24"/>
      <c r="H428" s="38"/>
      <c r="I428" s="25"/>
      <c r="N428" s="27"/>
      <c r="O428" s="28"/>
      <c r="Q428" s="95"/>
      <c r="S428" s="18"/>
      <c r="T428" s="2" t="str">
        <f t="shared" si="127"/>
        <v/>
      </c>
      <c r="X428" s="18" t="s">
        <v>14</v>
      </c>
      <c r="Y428" s="18" t="str">
        <f t="shared" si="130"/>
        <v/>
      </c>
      <c r="Z428" s="18" t="str">
        <f t="shared" ref="Z428:Z475" si="134">IF(N428="","","CAP")</f>
        <v/>
      </c>
      <c r="AA428" s="18"/>
      <c r="AB428" s="18"/>
      <c r="AD428" s="22"/>
      <c r="AE428" s="29" t="str">
        <f t="shared" si="132"/>
        <v/>
      </c>
      <c r="AF428" s="30" t="str">
        <f t="shared" si="133"/>
        <v>Sin Cambio</v>
      </c>
      <c r="AG428" s="29"/>
      <c r="AH428" s="29"/>
      <c r="AI428" s="29"/>
      <c r="AJ428" s="31"/>
      <c r="AK428" s="31"/>
    </row>
    <row r="429" spans="1:37" s="26" customFormat="1" hidden="1" x14ac:dyDescent="0.25">
      <c r="A429" s="20"/>
      <c r="B429" s="85"/>
      <c r="C429" s="21"/>
      <c r="D429" s="22"/>
      <c r="E429" s="23"/>
      <c r="F429" s="23"/>
      <c r="G429" s="24"/>
      <c r="H429" s="24"/>
      <c r="I429" s="25"/>
      <c r="N429" s="27"/>
      <c r="O429" s="28"/>
      <c r="Q429" s="95"/>
      <c r="S429" s="18"/>
      <c r="T429" s="2" t="str">
        <f t="shared" si="127"/>
        <v/>
      </c>
      <c r="X429" s="18" t="s">
        <v>14</v>
      </c>
      <c r="Y429" s="18" t="str">
        <f t="shared" si="130"/>
        <v/>
      </c>
      <c r="Z429" s="18" t="str">
        <f t="shared" si="134"/>
        <v/>
      </c>
      <c r="AA429" s="18"/>
      <c r="AB429" s="18"/>
      <c r="AD429" s="22"/>
      <c r="AE429" s="29" t="str">
        <f t="shared" si="132"/>
        <v/>
      </c>
      <c r="AF429" s="30" t="str">
        <f t="shared" si="133"/>
        <v/>
      </c>
      <c r="AG429" s="29"/>
      <c r="AH429" s="29"/>
      <c r="AI429" s="29"/>
      <c r="AJ429" s="31"/>
      <c r="AK429" s="31"/>
    </row>
    <row r="430" spans="1:37" s="26" customFormat="1" x14ac:dyDescent="0.25">
      <c r="B430" s="39"/>
      <c r="C430" s="39" t="s">
        <v>27</v>
      </c>
      <c r="D430" s="40">
        <f>SUBTOTAL(9,D14:D429)</f>
        <v>122181569.9600001</v>
      </c>
      <c r="G430" s="41"/>
      <c r="H430" s="18"/>
      <c r="I430" s="42">
        <f>SUBTOTAL(9,I12:I429)</f>
        <v>28975</v>
      </c>
      <c r="N430" s="28" t="s">
        <v>21</v>
      </c>
      <c r="O430" s="28" t="s">
        <v>21</v>
      </c>
      <c r="Q430" s="95"/>
      <c r="R430" s="26" t="str">
        <f>IF(I430&lt;&gt;0,"Capturado","")</f>
        <v>Capturado</v>
      </c>
      <c r="S430" s="18"/>
      <c r="T430" s="2" t="str">
        <f t="shared" ref="T430" si="135">IF(C430&lt;&gt;0,"Imprimir","")</f>
        <v>Imprimir</v>
      </c>
      <c r="U430" s="2"/>
      <c r="V430" s="2"/>
      <c r="W430" s="2"/>
      <c r="Y430" s="18" t="s">
        <v>16</v>
      </c>
      <c r="Z430" s="18" t="str">
        <f t="shared" si="134"/>
        <v>CAP</v>
      </c>
      <c r="AA430" s="18"/>
      <c r="AB430" s="18"/>
      <c r="AD430" s="40">
        <f>SUBTOTAL(9,AD14:AD429)</f>
        <v>3336915.0799999996</v>
      </c>
      <c r="AE430" s="29" t="str">
        <f t="shared" si="132"/>
        <v>Cambió</v>
      </c>
      <c r="AF430" s="30" t="str">
        <f t="shared" si="133"/>
        <v/>
      </c>
      <c r="AG430" s="29" t="str">
        <f>IF(F430&gt;0,IF(F430=AF430,"Sin Cambio","Cambió"),"")</f>
        <v/>
      </c>
      <c r="AH430" s="29" t="str">
        <f>IF(G430&gt;0,IF(G430=AG430,"Sin Cambio","Cambió"),"")</f>
        <v/>
      </c>
      <c r="AI430" s="29" t="str">
        <f>IF(H430&gt;0,IF(H430=AH430,"Sin Cambio","Cambió"),"")</f>
        <v/>
      </c>
      <c r="AJ430" s="31"/>
      <c r="AK430" s="31"/>
    </row>
    <row r="431" spans="1:37" s="26" customFormat="1" hidden="1" x14ac:dyDescent="0.25">
      <c r="B431" s="39"/>
      <c r="C431" s="39"/>
      <c r="D431" s="40"/>
      <c r="G431" s="41"/>
      <c r="H431" s="18"/>
      <c r="I431" s="42"/>
      <c r="N431" s="82"/>
      <c r="O431" s="28"/>
      <c r="Q431" s="95"/>
      <c r="S431" s="18"/>
      <c r="T431" s="2" t="str">
        <f t="shared" ref="T431:T433" si="136">IF(C431&lt;&gt;0,"Imprimir","")</f>
        <v/>
      </c>
      <c r="U431" s="2"/>
      <c r="V431" s="2"/>
      <c r="W431" s="2"/>
      <c r="Y431" s="18"/>
      <c r="Z431" s="18"/>
      <c r="AA431" s="18"/>
      <c r="AB431" s="18"/>
      <c r="AD431" s="40"/>
      <c r="AE431" s="31"/>
      <c r="AF431" s="83"/>
      <c r="AG431" s="31"/>
      <c r="AH431" s="31"/>
      <c r="AI431" s="31"/>
      <c r="AJ431" s="31"/>
      <c r="AK431" s="31"/>
    </row>
    <row r="432" spans="1:37" s="26" customFormat="1" hidden="1" x14ac:dyDescent="0.25">
      <c r="B432" s="39"/>
      <c r="C432" s="39"/>
      <c r="D432" s="40"/>
      <c r="G432" s="41"/>
      <c r="H432" s="18"/>
      <c r="I432" s="42"/>
      <c r="N432" s="82"/>
      <c r="O432" s="28"/>
      <c r="Q432" s="95"/>
      <c r="S432" s="18"/>
      <c r="T432" s="2" t="str">
        <f t="shared" si="136"/>
        <v/>
      </c>
      <c r="U432" s="2"/>
      <c r="V432" s="2"/>
      <c r="W432" s="2"/>
      <c r="Y432" s="18"/>
      <c r="Z432" s="18"/>
      <c r="AA432" s="18"/>
      <c r="AB432" s="18"/>
      <c r="AD432" s="40"/>
      <c r="AE432" s="31"/>
      <c r="AF432" s="83"/>
      <c r="AG432" s="31"/>
      <c r="AH432" s="31"/>
      <c r="AI432" s="31"/>
      <c r="AJ432" s="31"/>
      <c r="AK432" s="31"/>
    </row>
    <row r="433" spans="1:38" s="26" customFormat="1" hidden="1" x14ac:dyDescent="0.25">
      <c r="B433" s="39"/>
      <c r="C433" s="39"/>
      <c r="D433" s="40"/>
      <c r="G433" s="41"/>
      <c r="H433" s="18"/>
      <c r="I433" s="42"/>
      <c r="N433" s="82"/>
      <c r="O433" s="28"/>
      <c r="Q433" s="95"/>
      <c r="S433" s="18"/>
      <c r="T433" s="2" t="str">
        <f t="shared" si="136"/>
        <v/>
      </c>
      <c r="U433" s="2"/>
      <c r="V433" s="2"/>
      <c r="W433" s="2"/>
      <c r="Y433" s="18"/>
      <c r="Z433" s="18"/>
      <c r="AA433" s="18"/>
      <c r="AB433" s="18"/>
      <c r="AD433" s="40"/>
      <c r="AE433" s="31"/>
      <c r="AF433" s="83"/>
      <c r="AG433" s="31"/>
      <c r="AH433" s="31"/>
      <c r="AI433" s="31"/>
      <c r="AJ433" s="31"/>
      <c r="AK433" s="31"/>
    </row>
    <row r="434" spans="1:38" s="26" customFormat="1" x14ac:dyDescent="0.25">
      <c r="A434" s="112" t="s">
        <v>397</v>
      </c>
      <c r="B434" s="113"/>
      <c r="C434" s="113"/>
      <c r="D434" s="113"/>
      <c r="E434" s="113"/>
      <c r="F434" s="113"/>
      <c r="G434" s="113"/>
      <c r="H434" s="113"/>
      <c r="I434" s="113"/>
      <c r="N434" s="43" t="s">
        <v>20</v>
      </c>
      <c r="O434" s="28" t="s">
        <v>20</v>
      </c>
      <c r="Q434" s="95"/>
      <c r="S434" s="18"/>
      <c r="T434" s="2" t="str">
        <f>IF(A434&lt;&gt;0,"Imprimir","")</f>
        <v>Imprimir</v>
      </c>
      <c r="U434" s="2"/>
      <c r="V434" s="2"/>
      <c r="W434" s="63"/>
      <c r="Y434" s="18" t="s">
        <v>17</v>
      </c>
      <c r="Z434" s="18" t="str">
        <f t="shared" si="134"/>
        <v>CAP</v>
      </c>
      <c r="AA434" s="18"/>
      <c r="AB434" s="18"/>
      <c r="AF434" s="39"/>
    </row>
    <row r="435" spans="1:38" s="26" customFormat="1" ht="130.5" customHeight="1" x14ac:dyDescent="0.25">
      <c r="A435" s="66">
        <v>1</v>
      </c>
      <c r="B435" s="85" t="s">
        <v>367</v>
      </c>
      <c r="C435" s="21" t="s">
        <v>398</v>
      </c>
      <c r="D435" s="22">
        <v>900000</v>
      </c>
      <c r="E435" s="23" t="s">
        <v>10</v>
      </c>
      <c r="F435" s="23" t="s">
        <v>11</v>
      </c>
      <c r="G435" s="65" t="s">
        <v>399</v>
      </c>
      <c r="H435" s="65" t="s">
        <v>47</v>
      </c>
      <c r="I435" s="25">
        <v>533</v>
      </c>
      <c r="K435" s="26" t="str">
        <f>UPPER(C435)</f>
        <v>PROYECTO EJECUTIVO PARA PAVIMENTACIÓN DE CAMINO DE ACCESO A LA LOCALIDAD MASTRANTO DEL REFUGIO, MPIO. DE SAN FELIPE, GTO.</v>
      </c>
      <c r="N435" s="27">
        <v>44873</v>
      </c>
      <c r="O435" s="28" t="s">
        <v>25</v>
      </c>
      <c r="P435" s="93"/>
      <c r="Q435" s="100"/>
      <c r="R435" s="26" t="str">
        <f>IF(I435&lt;&gt;0,"Capturado","")</f>
        <v>Capturado</v>
      </c>
      <c r="S435" s="18"/>
      <c r="T435" s="2" t="str">
        <f t="shared" ref="T435:T475" si="137">IF(C435&lt;&gt;0,"Imprimir","")</f>
        <v>Imprimir</v>
      </c>
      <c r="U435" s="2"/>
      <c r="V435" s="2"/>
      <c r="W435" s="63"/>
      <c r="Y435" s="18" t="s">
        <v>14</v>
      </c>
      <c r="Z435" s="18" t="str">
        <f t="shared" si="134"/>
        <v>CAP</v>
      </c>
      <c r="AA435" s="18"/>
      <c r="AB435" s="18"/>
      <c r="AD435" s="22">
        <v>0</v>
      </c>
      <c r="AE435" s="29" t="str">
        <f t="shared" ref="AE435:AE475" si="138">IF(D435&gt;0,IF(D435=AD435,"Sin Cambio","Cambió"),"")</f>
        <v>Cambió</v>
      </c>
      <c r="AF435" s="30" t="s">
        <v>35</v>
      </c>
      <c r="AG435" s="29" t="s">
        <v>32</v>
      </c>
      <c r="AH435" s="29" t="s">
        <v>32</v>
      </c>
      <c r="AI435" s="29" t="s">
        <v>32</v>
      </c>
      <c r="AJ435" s="31"/>
      <c r="AK435" s="44" t="s">
        <v>45</v>
      </c>
      <c r="AL435" s="26" t="s">
        <v>46</v>
      </c>
    </row>
    <row r="436" spans="1:38" s="26" customFormat="1" ht="92.25" customHeight="1" x14ac:dyDescent="0.25">
      <c r="A436" s="66">
        <v>2</v>
      </c>
      <c r="B436" s="85" t="s">
        <v>367</v>
      </c>
      <c r="C436" s="21" t="s">
        <v>400</v>
      </c>
      <c r="D436" s="22">
        <v>1048007.98</v>
      </c>
      <c r="E436" s="23" t="s">
        <v>10</v>
      </c>
      <c r="F436" s="23" t="s">
        <v>11</v>
      </c>
      <c r="G436" s="65" t="s">
        <v>401</v>
      </c>
      <c r="H436" s="65" t="s">
        <v>402</v>
      </c>
      <c r="I436" s="25">
        <v>10</v>
      </c>
      <c r="K436" s="26" t="str">
        <f t="shared" ref="K436:K438" si="139">UPPER(C436)</f>
        <v>DIAGNOSTICO DE LA FUENTE DE ABASTECIMIENTO DE AGUA POTABLE (POZO PROFUNDO) Y EL SISTEMA DE AGUA POTABLE, EN LA LOCALIDAD SAN JUAN DE LA CHICA, EN EL MUNICIPIO DE SAN FELIPE, GTO.</v>
      </c>
      <c r="N436" s="27">
        <v>44873</v>
      </c>
      <c r="O436" s="28" t="s">
        <v>25</v>
      </c>
      <c r="Q436" s="100"/>
      <c r="R436" s="26" t="str">
        <f t="shared" ref="R436:R446" si="140">IF(I436&lt;&gt;0,"Capturado","")</f>
        <v>Capturado</v>
      </c>
      <c r="S436" s="18"/>
      <c r="T436" s="2" t="str">
        <f t="shared" si="137"/>
        <v>Imprimir</v>
      </c>
      <c r="U436" s="2"/>
      <c r="V436" s="2"/>
      <c r="W436" s="63"/>
      <c r="Y436" s="18" t="s">
        <v>14</v>
      </c>
      <c r="Z436" s="18" t="str">
        <f t="shared" si="134"/>
        <v>CAP</v>
      </c>
      <c r="AA436" s="18"/>
      <c r="AB436" s="18"/>
      <c r="AD436" s="22"/>
      <c r="AE436" s="29" t="str">
        <f t="shared" si="138"/>
        <v>Cambió</v>
      </c>
      <c r="AF436" s="30" t="s">
        <v>35</v>
      </c>
      <c r="AG436" s="29" t="s">
        <v>32</v>
      </c>
      <c r="AH436" s="29" t="s">
        <v>32</v>
      </c>
      <c r="AI436" s="29" t="s">
        <v>32</v>
      </c>
      <c r="AJ436" s="31"/>
      <c r="AK436" s="44" t="s">
        <v>48</v>
      </c>
      <c r="AL436" s="26" t="s">
        <v>46</v>
      </c>
    </row>
    <row r="437" spans="1:38" s="26" customFormat="1" ht="151.5" customHeight="1" x14ac:dyDescent="0.25">
      <c r="A437" s="66">
        <v>3</v>
      </c>
      <c r="B437" s="85" t="s">
        <v>406</v>
      </c>
      <c r="C437" s="21" t="s">
        <v>403</v>
      </c>
      <c r="D437" s="22">
        <v>988465</v>
      </c>
      <c r="E437" s="23" t="s">
        <v>10</v>
      </c>
      <c r="F437" s="23" t="s">
        <v>11</v>
      </c>
      <c r="G437" s="85" t="s">
        <v>780</v>
      </c>
      <c r="H437" s="85" t="s">
        <v>47</v>
      </c>
      <c r="I437" s="25">
        <v>893</v>
      </c>
      <c r="K437" s="26" t="str">
        <f>UPPER(G437)</f>
        <v>EMILIANO ZAPATA (ZAVALA) Y HUAPANAL DE LEQUEITIO</v>
      </c>
      <c r="N437" s="27">
        <v>44873</v>
      </c>
      <c r="O437" s="28" t="s">
        <v>25</v>
      </c>
      <c r="P437" s="93"/>
      <c r="Q437" s="100"/>
      <c r="R437" s="26" t="str">
        <f t="shared" si="140"/>
        <v>Capturado</v>
      </c>
      <c r="S437" s="76"/>
      <c r="T437" s="2" t="str">
        <f t="shared" si="137"/>
        <v>Imprimir</v>
      </c>
      <c r="U437" s="2"/>
      <c r="V437" s="2"/>
      <c r="W437" s="63"/>
      <c r="Y437" s="18" t="s">
        <v>14</v>
      </c>
      <c r="Z437" s="18" t="str">
        <f t="shared" si="134"/>
        <v>CAP</v>
      </c>
      <c r="AA437" s="18"/>
      <c r="AB437" s="18"/>
      <c r="AD437" s="22"/>
      <c r="AE437" s="29" t="str">
        <f t="shared" si="138"/>
        <v>Cambió</v>
      </c>
      <c r="AF437" s="30" t="s">
        <v>35</v>
      </c>
      <c r="AG437" s="29" t="s">
        <v>32</v>
      </c>
      <c r="AH437" s="29" t="s">
        <v>32</v>
      </c>
      <c r="AI437" s="29" t="s">
        <v>32</v>
      </c>
      <c r="AJ437" s="31"/>
      <c r="AK437" s="44" t="s">
        <v>49</v>
      </c>
      <c r="AL437" s="26" t="s">
        <v>46</v>
      </c>
    </row>
    <row r="438" spans="1:38" s="26" customFormat="1" ht="75" customHeight="1" x14ac:dyDescent="0.25">
      <c r="A438" s="66">
        <v>4</v>
      </c>
      <c r="B438" s="85">
        <v>2649</v>
      </c>
      <c r="C438" s="21" t="s">
        <v>404</v>
      </c>
      <c r="D438" s="22">
        <v>847316.2</v>
      </c>
      <c r="E438" s="23" t="s">
        <v>10</v>
      </c>
      <c r="F438" s="23" t="s">
        <v>11</v>
      </c>
      <c r="G438" s="85" t="s">
        <v>405</v>
      </c>
      <c r="H438" s="85" t="s">
        <v>47</v>
      </c>
      <c r="I438" s="25">
        <v>647</v>
      </c>
      <c r="K438" s="26" t="str">
        <f t="shared" si="139"/>
        <v>PROYECTO EJECUTIVO PARA LA REHABILITACIÓN DEL SISTEMA DE AGUA POTABLE (EQUIPAMIENTO Y ELECTRIFCACIÓN DE POZO PROFUNDO, LINEA DE CONDUCCIÓN, TANQUE DE ALMACENAMIENTO Y RED DE DISTRIBUCIÓN) PARA LA LOCALIDAD SAN JOSÉ DE LOS BARCOS, MPIO. SAN FELIPE, GTO.</v>
      </c>
      <c r="N438" s="27">
        <v>44873</v>
      </c>
      <c r="O438" s="28" t="s">
        <v>25</v>
      </c>
      <c r="P438" s="93"/>
      <c r="Q438" s="100"/>
      <c r="R438" s="26" t="str">
        <f t="shared" si="140"/>
        <v>Capturado</v>
      </c>
      <c r="S438" s="18"/>
      <c r="T438" s="2" t="str">
        <f t="shared" si="137"/>
        <v>Imprimir</v>
      </c>
      <c r="U438" s="2"/>
      <c r="V438" s="2"/>
      <c r="W438" s="63"/>
      <c r="Y438" s="18" t="s">
        <v>14</v>
      </c>
      <c r="Z438" s="18" t="str">
        <f t="shared" si="134"/>
        <v>CAP</v>
      </c>
      <c r="AA438" s="18"/>
      <c r="AB438" s="18"/>
      <c r="AD438" s="22"/>
      <c r="AE438" s="29" t="str">
        <f t="shared" si="138"/>
        <v>Cambió</v>
      </c>
      <c r="AF438" s="30" t="s">
        <v>35</v>
      </c>
      <c r="AG438" s="29" t="s">
        <v>32</v>
      </c>
      <c r="AH438" s="29" t="s">
        <v>32</v>
      </c>
      <c r="AI438" s="29" t="s">
        <v>32</v>
      </c>
      <c r="AJ438" s="31"/>
      <c r="AK438" s="44" t="s">
        <v>50</v>
      </c>
      <c r="AL438" s="26" t="s">
        <v>51</v>
      </c>
    </row>
    <row r="439" spans="1:38" s="26" customFormat="1" ht="121.5" hidden="1" customHeight="1" x14ac:dyDescent="0.25">
      <c r="A439" s="66"/>
      <c r="B439" s="85"/>
      <c r="C439" s="21"/>
      <c r="D439" s="22"/>
      <c r="E439" s="23"/>
      <c r="F439" s="23"/>
      <c r="G439" s="65"/>
      <c r="H439" s="65"/>
      <c r="I439" s="25"/>
      <c r="N439" s="27"/>
      <c r="O439" s="28"/>
      <c r="Q439" s="95"/>
      <c r="S439" s="18"/>
      <c r="T439" s="2" t="str">
        <f t="shared" si="137"/>
        <v/>
      </c>
      <c r="U439" s="2"/>
      <c r="V439" s="2"/>
      <c r="W439" s="63"/>
      <c r="Y439" s="18"/>
      <c r="Z439" s="18"/>
      <c r="AA439" s="18"/>
      <c r="AB439" s="18"/>
      <c r="AD439" s="22"/>
      <c r="AE439" s="29"/>
      <c r="AF439" s="30"/>
      <c r="AG439" s="29"/>
      <c r="AH439" s="29"/>
      <c r="AI439" s="29"/>
      <c r="AJ439" s="31"/>
      <c r="AK439" s="44"/>
    </row>
    <row r="440" spans="1:38" s="26" customFormat="1" ht="79.5" hidden="1" customHeight="1" x14ac:dyDescent="0.25">
      <c r="A440" s="66"/>
      <c r="B440" s="85"/>
      <c r="C440" s="21"/>
      <c r="D440" s="22"/>
      <c r="E440" s="23"/>
      <c r="F440" s="23"/>
      <c r="G440" s="65"/>
      <c r="H440" s="65"/>
      <c r="I440" s="25"/>
      <c r="N440" s="27"/>
      <c r="O440" s="28"/>
      <c r="Q440" s="95"/>
      <c r="S440" s="18"/>
      <c r="T440" s="2" t="str">
        <f t="shared" si="137"/>
        <v/>
      </c>
      <c r="U440" s="2"/>
      <c r="V440" s="2"/>
      <c r="W440" s="63"/>
      <c r="Y440" s="18"/>
      <c r="Z440" s="18"/>
      <c r="AA440" s="18"/>
      <c r="AB440" s="18"/>
      <c r="AD440" s="22"/>
      <c r="AE440" s="29"/>
      <c r="AF440" s="30"/>
      <c r="AG440" s="29"/>
      <c r="AH440" s="29"/>
      <c r="AI440" s="29"/>
      <c r="AJ440" s="31"/>
      <c r="AK440" s="44"/>
    </row>
    <row r="441" spans="1:38" s="26" customFormat="1" ht="100.5" hidden="1" customHeight="1" x14ac:dyDescent="0.25">
      <c r="A441" s="66"/>
      <c r="B441" s="85"/>
      <c r="C441" s="21"/>
      <c r="D441" s="22"/>
      <c r="E441" s="23"/>
      <c r="F441" s="23"/>
      <c r="G441" s="65"/>
      <c r="H441" s="65"/>
      <c r="I441" s="25"/>
      <c r="N441" s="27"/>
      <c r="O441" s="28"/>
      <c r="Q441" s="95"/>
      <c r="S441" s="18"/>
      <c r="T441" s="2" t="str">
        <f t="shared" si="137"/>
        <v/>
      </c>
      <c r="U441" s="2"/>
      <c r="V441" s="2"/>
      <c r="W441" s="63"/>
      <c r="Y441" s="18"/>
      <c r="Z441" s="18"/>
      <c r="AA441" s="18"/>
      <c r="AB441" s="18"/>
      <c r="AD441" s="22"/>
      <c r="AE441" s="29"/>
      <c r="AF441" s="30"/>
      <c r="AG441" s="29"/>
      <c r="AH441" s="29"/>
      <c r="AI441" s="29"/>
      <c r="AJ441" s="31"/>
      <c r="AK441" s="44"/>
    </row>
    <row r="442" spans="1:38" s="26" customFormat="1" ht="111.75" hidden="1" customHeight="1" x14ac:dyDescent="0.25">
      <c r="A442" s="66"/>
      <c r="B442" s="85"/>
      <c r="C442" s="21"/>
      <c r="D442" s="22"/>
      <c r="E442" s="23"/>
      <c r="F442" s="23"/>
      <c r="G442" s="65"/>
      <c r="H442" s="65"/>
      <c r="I442" s="25"/>
      <c r="N442" s="27"/>
      <c r="O442" s="28"/>
      <c r="Q442" s="95"/>
      <c r="S442" s="18"/>
      <c r="T442" s="2" t="str">
        <f t="shared" si="137"/>
        <v/>
      </c>
      <c r="U442" s="2"/>
      <c r="V442" s="2"/>
      <c r="W442" s="63"/>
      <c r="Y442" s="18"/>
      <c r="Z442" s="18"/>
      <c r="AA442" s="18"/>
      <c r="AB442" s="18"/>
      <c r="AD442" s="22"/>
      <c r="AE442" s="29"/>
      <c r="AF442" s="30"/>
      <c r="AG442" s="29"/>
      <c r="AH442" s="29"/>
      <c r="AI442" s="29"/>
      <c r="AJ442" s="31"/>
      <c r="AK442" s="44"/>
    </row>
    <row r="443" spans="1:38" s="26" customFormat="1" ht="93" hidden="1" customHeight="1" x14ac:dyDescent="0.25">
      <c r="A443" s="66"/>
      <c r="B443" s="85"/>
      <c r="C443" s="21"/>
      <c r="D443" s="22"/>
      <c r="E443" s="23"/>
      <c r="F443" s="23"/>
      <c r="G443" s="65"/>
      <c r="H443" s="65"/>
      <c r="I443" s="25"/>
      <c r="N443" s="27"/>
      <c r="O443" s="28"/>
      <c r="Q443" s="95"/>
      <c r="S443" s="18"/>
      <c r="T443" s="2" t="str">
        <f t="shared" si="137"/>
        <v/>
      </c>
      <c r="U443" s="2"/>
      <c r="V443" s="2"/>
      <c r="W443" s="63"/>
      <c r="Y443" s="18"/>
      <c r="Z443" s="18"/>
      <c r="AA443" s="18"/>
      <c r="AB443" s="18"/>
      <c r="AD443" s="22"/>
      <c r="AE443" s="29"/>
      <c r="AF443" s="30"/>
      <c r="AG443" s="29"/>
      <c r="AH443" s="29"/>
      <c r="AI443" s="29"/>
      <c r="AJ443" s="31"/>
      <c r="AK443" s="44"/>
    </row>
    <row r="444" spans="1:38" s="26" customFormat="1" ht="123.75" hidden="1" customHeight="1" x14ac:dyDescent="0.25">
      <c r="A444" s="66"/>
      <c r="B444" s="85"/>
      <c r="C444" s="21"/>
      <c r="D444" s="22"/>
      <c r="E444" s="23"/>
      <c r="F444" s="23"/>
      <c r="G444" s="65"/>
      <c r="H444" s="65"/>
      <c r="I444" s="25"/>
      <c r="N444" s="27"/>
      <c r="O444" s="28"/>
      <c r="Q444" s="95"/>
      <c r="S444" s="18"/>
      <c r="T444" s="2" t="str">
        <f t="shared" si="137"/>
        <v/>
      </c>
      <c r="U444" s="2"/>
      <c r="V444" s="2"/>
      <c r="W444" s="63"/>
      <c r="Y444" s="18"/>
      <c r="Z444" s="18"/>
      <c r="AA444" s="18"/>
      <c r="AB444" s="18"/>
      <c r="AD444" s="22"/>
      <c r="AE444" s="29"/>
      <c r="AF444" s="30"/>
      <c r="AG444" s="29"/>
      <c r="AH444" s="29"/>
      <c r="AI444" s="29"/>
      <c r="AJ444" s="31"/>
      <c r="AK444" s="44"/>
    </row>
    <row r="445" spans="1:38" s="26" customFormat="1" hidden="1" x14ac:dyDescent="0.25">
      <c r="A445" s="66"/>
      <c r="B445" s="85"/>
      <c r="C445" s="21"/>
      <c r="D445" s="22"/>
      <c r="E445" s="23"/>
      <c r="F445" s="23"/>
      <c r="G445" s="65"/>
      <c r="H445" s="65"/>
      <c r="I445" s="25"/>
      <c r="N445" s="27"/>
      <c r="O445" s="28"/>
      <c r="Q445" s="95"/>
      <c r="R445" s="26" t="str">
        <f t="shared" si="140"/>
        <v/>
      </c>
      <c r="S445" s="18"/>
      <c r="T445" s="2" t="str">
        <f t="shared" si="137"/>
        <v/>
      </c>
      <c r="U445" s="2"/>
      <c r="V445" s="2"/>
      <c r="W445" s="63"/>
      <c r="Y445" s="18"/>
      <c r="Z445" s="18"/>
      <c r="AA445" s="18"/>
      <c r="AB445" s="18"/>
      <c r="AD445" s="22"/>
      <c r="AE445" s="29"/>
      <c r="AF445" s="30"/>
      <c r="AG445" s="29"/>
      <c r="AH445" s="29"/>
      <c r="AI445" s="29"/>
      <c r="AJ445" s="31"/>
      <c r="AK445" s="44"/>
    </row>
    <row r="446" spans="1:38" s="26" customFormat="1" ht="57.75" hidden="1" customHeight="1" x14ac:dyDescent="0.25">
      <c r="A446" s="81"/>
      <c r="B446" s="85"/>
      <c r="C446" s="21"/>
      <c r="D446" s="22"/>
      <c r="E446" s="23"/>
      <c r="F446" s="23"/>
      <c r="G446" s="80"/>
      <c r="H446" s="80"/>
      <c r="I446" s="25"/>
      <c r="N446" s="27"/>
      <c r="O446" s="28"/>
      <c r="Q446" s="95"/>
      <c r="R446" s="26" t="str">
        <f t="shared" si="140"/>
        <v/>
      </c>
      <c r="S446" s="18"/>
      <c r="T446" s="2" t="str">
        <f t="shared" si="137"/>
        <v/>
      </c>
      <c r="U446" s="2"/>
      <c r="V446" s="2"/>
      <c r="W446" s="63"/>
      <c r="Y446" s="18"/>
      <c r="Z446" s="18"/>
      <c r="AA446" s="18"/>
      <c r="AB446" s="18"/>
      <c r="AD446" s="22"/>
      <c r="AE446" s="29"/>
      <c r="AF446" s="30"/>
      <c r="AG446" s="29"/>
      <c r="AH446" s="29"/>
      <c r="AI446" s="29"/>
      <c r="AJ446" s="31"/>
      <c r="AK446" s="44"/>
    </row>
    <row r="447" spans="1:38" s="26" customFormat="1" hidden="1" x14ac:dyDescent="0.25">
      <c r="A447" s="66"/>
      <c r="B447" s="85"/>
      <c r="C447" s="21"/>
      <c r="D447" s="22"/>
      <c r="E447" s="23"/>
      <c r="F447" s="23"/>
      <c r="G447" s="65"/>
      <c r="H447" s="65"/>
      <c r="I447" s="25"/>
      <c r="N447" s="27"/>
      <c r="O447" s="28"/>
      <c r="Q447" s="95"/>
      <c r="S447" s="18"/>
      <c r="T447" s="2" t="str">
        <f t="shared" si="137"/>
        <v/>
      </c>
      <c r="U447" s="2"/>
      <c r="V447" s="2"/>
      <c r="W447" s="63"/>
      <c r="Y447" s="18" t="s">
        <v>14</v>
      </c>
      <c r="Z447" s="18" t="str">
        <f>IF(N447="","","CAP")</f>
        <v/>
      </c>
      <c r="AA447" s="18"/>
      <c r="AB447" s="18"/>
      <c r="AD447" s="22"/>
      <c r="AE447" s="29" t="str">
        <f>IF(D447&gt;0,IF(D447=AD447,"Sin Cambio","Cambió"),"")</f>
        <v/>
      </c>
      <c r="AF447" s="30" t="str">
        <f>IF(E447&gt;0,IF(E447=AE447,"Sin Cambio","Cambió"),"")</f>
        <v/>
      </c>
      <c r="AG447" s="29" t="s">
        <v>32</v>
      </c>
      <c r="AH447" s="29" t="s">
        <v>32</v>
      </c>
      <c r="AI447" s="29" t="s">
        <v>32</v>
      </c>
      <c r="AJ447" s="31"/>
      <c r="AK447" s="44"/>
    </row>
    <row r="448" spans="1:38" s="26" customFormat="1" hidden="1" x14ac:dyDescent="0.25">
      <c r="A448" s="66"/>
      <c r="B448" s="85"/>
      <c r="C448" s="21"/>
      <c r="D448" s="22"/>
      <c r="E448" s="23"/>
      <c r="F448" s="23"/>
      <c r="G448" s="65"/>
      <c r="H448" s="65"/>
      <c r="I448" s="25"/>
      <c r="N448" s="27"/>
      <c r="O448" s="28"/>
      <c r="Q448" s="95"/>
      <c r="S448" s="18"/>
      <c r="T448" s="2" t="str">
        <f t="shared" si="137"/>
        <v/>
      </c>
      <c r="U448" s="2"/>
      <c r="V448" s="2"/>
      <c r="W448" s="63"/>
      <c r="Y448" s="18" t="s">
        <v>14</v>
      </c>
      <c r="Z448" s="18" t="str">
        <f t="shared" si="134"/>
        <v/>
      </c>
      <c r="AA448" s="18"/>
      <c r="AB448" s="18"/>
      <c r="AD448" s="22"/>
      <c r="AE448" s="29" t="str">
        <f t="shared" si="138"/>
        <v/>
      </c>
      <c r="AF448" s="30" t="str">
        <f t="shared" ref="AF448:AF475" si="141">IF(E448&gt;0,IF(E448=AE448,"Sin Cambio","Cambió"),"")</f>
        <v/>
      </c>
      <c r="AG448" s="29" t="s">
        <v>32</v>
      </c>
      <c r="AH448" s="29" t="s">
        <v>32</v>
      </c>
      <c r="AI448" s="29" t="s">
        <v>32</v>
      </c>
      <c r="AJ448" s="31"/>
      <c r="AK448" s="44"/>
    </row>
    <row r="449" spans="1:38" s="26" customFormat="1" hidden="1" x14ac:dyDescent="0.25">
      <c r="A449" s="20"/>
      <c r="B449" s="85"/>
      <c r="C449" s="21"/>
      <c r="D449" s="22"/>
      <c r="E449" s="23" t="str">
        <f>IF(D449&gt;0,"GUANAJUATO","")</f>
        <v/>
      </c>
      <c r="F449" s="23" t="str">
        <f>IF(D449&gt;0,"SAN FELIPE","")</f>
        <v/>
      </c>
      <c r="G449" s="24"/>
      <c r="H449" s="24"/>
      <c r="I449" s="25"/>
      <c r="N449" s="27"/>
      <c r="O449" s="28"/>
      <c r="Q449" s="95"/>
      <c r="S449" s="18"/>
      <c r="T449" s="2" t="str">
        <f t="shared" si="137"/>
        <v/>
      </c>
      <c r="U449" s="2"/>
      <c r="W449" s="63"/>
      <c r="Y449" s="18" t="s">
        <v>14</v>
      </c>
      <c r="Z449" s="18" t="str">
        <f t="shared" si="134"/>
        <v/>
      </c>
      <c r="AA449" s="18"/>
      <c r="AB449" s="18"/>
      <c r="AD449" s="22"/>
      <c r="AE449" s="29" t="str">
        <f t="shared" si="138"/>
        <v/>
      </c>
      <c r="AF449" s="30" t="str">
        <f t="shared" si="141"/>
        <v>Sin Cambio</v>
      </c>
      <c r="AG449" s="29"/>
      <c r="AH449" s="29"/>
      <c r="AI449" s="29"/>
      <c r="AJ449" s="31"/>
      <c r="AK449" s="44"/>
    </row>
    <row r="450" spans="1:38" s="26" customFormat="1" hidden="1" x14ac:dyDescent="0.25">
      <c r="A450" s="48"/>
      <c r="B450" s="85"/>
      <c r="C450" s="21"/>
      <c r="D450" s="22"/>
      <c r="E450" s="23"/>
      <c r="F450" s="23"/>
      <c r="G450" s="47"/>
      <c r="H450" s="47"/>
      <c r="I450" s="25"/>
      <c r="N450" s="27"/>
      <c r="O450" s="28"/>
      <c r="Q450" s="95"/>
      <c r="S450" s="18"/>
      <c r="T450" s="2" t="str">
        <f t="shared" si="137"/>
        <v/>
      </c>
      <c r="U450" s="2"/>
      <c r="W450" s="63"/>
      <c r="Y450" s="18"/>
      <c r="Z450" s="18"/>
      <c r="AA450" s="18"/>
      <c r="AB450" s="18"/>
      <c r="AD450" s="22"/>
      <c r="AE450" s="29"/>
      <c r="AF450" s="30"/>
      <c r="AG450" s="29"/>
      <c r="AH450" s="29"/>
      <c r="AI450" s="29"/>
      <c r="AJ450" s="31"/>
      <c r="AK450" s="44"/>
    </row>
    <row r="451" spans="1:38" s="26" customFormat="1" hidden="1" x14ac:dyDescent="0.25">
      <c r="A451" s="20"/>
      <c r="B451" s="85"/>
      <c r="C451" s="21"/>
      <c r="D451" s="22"/>
      <c r="E451" s="23" t="str">
        <f>IF(D451&gt;0,"GUANAJUATO","")</f>
        <v/>
      </c>
      <c r="F451" s="23" t="str">
        <f>IF(D451&gt;0,"SAN FELIPE","")</f>
        <v/>
      </c>
      <c r="G451" s="24"/>
      <c r="H451" s="24"/>
      <c r="I451" s="25"/>
      <c r="N451" s="27"/>
      <c r="O451" s="28"/>
      <c r="Q451" s="95"/>
      <c r="S451" s="18"/>
      <c r="T451" s="2" t="str">
        <f t="shared" si="137"/>
        <v/>
      </c>
      <c r="U451" s="2"/>
      <c r="W451" s="63"/>
      <c r="Y451" s="18" t="s">
        <v>14</v>
      </c>
      <c r="Z451" s="18" t="str">
        <f t="shared" si="134"/>
        <v/>
      </c>
      <c r="AA451" s="18"/>
      <c r="AB451" s="18"/>
      <c r="AD451" s="22"/>
      <c r="AE451" s="29" t="str">
        <f t="shared" si="138"/>
        <v/>
      </c>
      <c r="AF451" s="30" t="str">
        <f t="shared" si="141"/>
        <v>Sin Cambio</v>
      </c>
      <c r="AG451" s="29"/>
      <c r="AH451" s="29"/>
      <c r="AI451" s="29"/>
      <c r="AJ451" s="31"/>
      <c r="AK451" s="44"/>
    </row>
    <row r="452" spans="1:38" s="26" customFormat="1" x14ac:dyDescent="0.25">
      <c r="B452" s="39"/>
      <c r="C452" s="39" t="s">
        <v>26</v>
      </c>
      <c r="D452" s="22">
        <f>SUBTOTAL(9,D435:D451)</f>
        <v>3783789.1799999997</v>
      </c>
      <c r="G452" s="41"/>
      <c r="H452" s="18"/>
      <c r="I452" s="25">
        <f>SUBTOTAL(9,I435:I451)</f>
        <v>2083</v>
      </c>
      <c r="N452" s="28" t="s">
        <v>21</v>
      </c>
      <c r="O452" s="28" t="s">
        <v>21</v>
      </c>
      <c r="P452" s="93"/>
      <c r="Q452" s="95"/>
      <c r="S452" s="18"/>
      <c r="T452" s="2" t="str">
        <f t="shared" si="137"/>
        <v>Imprimir</v>
      </c>
      <c r="U452" s="2"/>
      <c r="V452" s="2"/>
      <c r="W452" s="63"/>
      <c r="Y452" s="18"/>
      <c r="Z452" s="18" t="str">
        <f t="shared" si="134"/>
        <v>CAP</v>
      </c>
      <c r="AA452" s="18"/>
      <c r="AB452" s="18"/>
      <c r="AD452" s="22">
        <f>SUBTOTAL(9,AD435:AD451)</f>
        <v>0</v>
      </c>
      <c r="AE452" s="29" t="str">
        <f t="shared" si="138"/>
        <v>Cambió</v>
      </c>
      <c r="AF452" s="30" t="str">
        <f t="shared" si="141"/>
        <v/>
      </c>
      <c r="AG452" s="29" t="str">
        <f>IF(F452&gt;0,IF(F452=AF452,"Sin Cambio","Cambió"),"")</f>
        <v/>
      </c>
      <c r="AH452" s="29" t="str">
        <f>IF(G452&gt;0,IF(G452=AG452,"Sin Cambio","Cambió"),"")</f>
        <v/>
      </c>
      <c r="AI452" s="29" t="str">
        <f>IF(H452&gt;0,IF(H452=AH452,"Sin Cambio","Cambió"),"")</f>
        <v/>
      </c>
      <c r="AJ452" s="31"/>
      <c r="AK452" s="31"/>
    </row>
    <row r="453" spans="1:38" s="26" customFormat="1" hidden="1" x14ac:dyDescent="0.25">
      <c r="B453" s="39"/>
      <c r="C453" s="39"/>
      <c r="D453" s="40"/>
      <c r="G453" s="41"/>
      <c r="H453" s="18"/>
      <c r="I453" s="42"/>
      <c r="N453" s="82"/>
      <c r="O453" s="28"/>
      <c r="Q453" s="95"/>
      <c r="S453" s="18"/>
      <c r="T453" s="2" t="str">
        <f t="shared" si="137"/>
        <v/>
      </c>
      <c r="U453" s="2"/>
      <c r="V453" s="2"/>
      <c r="W453" s="2"/>
      <c r="Y453" s="18"/>
      <c r="Z453" s="18"/>
      <c r="AA453" s="18"/>
      <c r="AB453" s="18"/>
      <c r="AD453" s="40"/>
      <c r="AE453" s="31"/>
      <c r="AF453" s="83"/>
      <c r="AG453" s="31"/>
      <c r="AH453" s="31"/>
      <c r="AI453" s="31"/>
      <c r="AJ453" s="31"/>
      <c r="AK453" s="31"/>
    </row>
    <row r="454" spans="1:38" s="26" customFormat="1" hidden="1" x14ac:dyDescent="0.25">
      <c r="B454" s="39"/>
      <c r="C454" s="39"/>
      <c r="D454" s="40"/>
      <c r="G454" s="41"/>
      <c r="H454" s="18"/>
      <c r="I454" s="42"/>
      <c r="N454" s="82"/>
      <c r="O454" s="28"/>
      <c r="Q454" s="95"/>
      <c r="S454" s="18"/>
      <c r="T454" s="2" t="str">
        <f t="shared" si="137"/>
        <v/>
      </c>
      <c r="U454" s="2"/>
      <c r="V454" s="2"/>
      <c r="W454" s="2"/>
      <c r="Y454" s="18"/>
      <c r="Z454" s="18"/>
      <c r="AA454" s="18"/>
      <c r="AB454" s="18"/>
      <c r="AD454" s="40"/>
      <c r="AE454" s="31"/>
      <c r="AF454" s="83"/>
      <c r="AG454" s="31"/>
      <c r="AH454" s="31"/>
      <c r="AI454" s="31"/>
      <c r="AJ454" s="31"/>
      <c r="AK454" s="31"/>
    </row>
    <row r="455" spans="1:38" s="26" customFormat="1" hidden="1" x14ac:dyDescent="0.25">
      <c r="B455" s="39"/>
      <c r="C455" s="39"/>
      <c r="D455" s="40"/>
      <c r="G455" s="41"/>
      <c r="H455" s="18"/>
      <c r="I455" s="42"/>
      <c r="N455" s="82"/>
      <c r="O455" s="28"/>
      <c r="Q455" s="95"/>
      <c r="S455" s="18"/>
      <c r="T455" s="2" t="str">
        <f t="shared" si="137"/>
        <v/>
      </c>
      <c r="U455" s="2"/>
      <c r="V455" s="2"/>
      <c r="W455" s="2"/>
      <c r="Y455" s="18"/>
      <c r="Z455" s="18"/>
      <c r="AA455" s="18"/>
      <c r="AB455" s="18"/>
      <c r="AD455" s="40"/>
      <c r="AE455" s="31"/>
      <c r="AF455" s="83"/>
      <c r="AG455" s="31"/>
      <c r="AH455" s="31"/>
      <c r="AI455" s="31"/>
      <c r="AJ455" s="31"/>
      <c r="AK455" s="31"/>
    </row>
    <row r="456" spans="1:38" s="26" customFormat="1" x14ac:dyDescent="0.25">
      <c r="A456" s="112" t="s">
        <v>409</v>
      </c>
      <c r="B456" s="113"/>
      <c r="C456" s="113"/>
      <c r="D456" s="113"/>
      <c r="E456" s="113"/>
      <c r="F456" s="113"/>
      <c r="G456" s="113"/>
      <c r="H456" s="113"/>
      <c r="I456" s="113"/>
      <c r="N456" s="43" t="s">
        <v>20</v>
      </c>
      <c r="O456" s="28" t="s">
        <v>20</v>
      </c>
      <c r="Q456" s="95"/>
      <c r="S456" s="18"/>
      <c r="T456" s="2" t="str">
        <f>IF(A456&lt;&gt;0,"Imprimir","")</f>
        <v>Imprimir</v>
      </c>
      <c r="U456" s="2"/>
      <c r="V456" s="2"/>
      <c r="W456" s="63"/>
      <c r="Y456" s="18" t="s">
        <v>17</v>
      </c>
      <c r="Z456" s="18" t="str">
        <f t="shared" ref="Z456:Z457" si="142">IF(N456="","","CAP")</f>
        <v>CAP</v>
      </c>
      <c r="AA456" s="18"/>
      <c r="AB456" s="18"/>
      <c r="AF456" s="39"/>
    </row>
    <row r="457" spans="1:38" s="26" customFormat="1" ht="130.5" customHeight="1" x14ac:dyDescent="0.25">
      <c r="A457" s="86">
        <v>1</v>
      </c>
      <c r="B457" s="85" t="s">
        <v>367</v>
      </c>
      <c r="C457" s="21" t="s">
        <v>468</v>
      </c>
      <c r="D457" s="22">
        <v>41503.769999999997</v>
      </c>
      <c r="E457" s="23" t="s">
        <v>10</v>
      </c>
      <c r="F457" s="23" t="s">
        <v>11</v>
      </c>
      <c r="G457" s="85" t="s">
        <v>371</v>
      </c>
      <c r="H457" s="85" t="s">
        <v>411</v>
      </c>
      <c r="I457" s="87" t="s">
        <v>412</v>
      </c>
      <c r="K457" s="26" t="str">
        <f>UPPER(C457)</f>
        <v>PROGRAMA DE DESARROLLO INSTITUCIONAL MUNICIPAL Y DE LAS DEMARCACIONES TERRITORIALES DE LA CIUDAD DE MÉXICO (PRODIM) 2025. ADQUISICIÓN DE 8 MULTIFUNCIONALES.</v>
      </c>
      <c r="N457" s="27">
        <v>44873</v>
      </c>
      <c r="O457" s="28" t="s">
        <v>25</v>
      </c>
      <c r="P457" s="93"/>
      <c r="Q457" s="101"/>
      <c r="R457" s="26" t="str">
        <f>IF(I457&lt;&gt;0,"Capturado","")</f>
        <v>Capturado</v>
      </c>
      <c r="S457" s="18"/>
      <c r="T457" s="2" t="str">
        <f t="shared" ref="T457:T473" si="143">IF(C457&lt;&gt;0,"Imprimir","")</f>
        <v>Imprimir</v>
      </c>
      <c r="U457" s="2"/>
      <c r="V457" s="2"/>
      <c r="W457" s="63"/>
      <c r="Y457" s="18" t="s">
        <v>14</v>
      </c>
      <c r="Z457" s="18" t="str">
        <f t="shared" si="142"/>
        <v>CAP</v>
      </c>
      <c r="AA457" s="18"/>
      <c r="AB457" s="18"/>
      <c r="AD457" s="22">
        <v>0</v>
      </c>
      <c r="AE457" s="29" t="str">
        <f t="shared" ref="AE457" si="144">IF(D457&gt;0,IF(D457=AD457,"Sin Cambio","Cambió"),"")</f>
        <v>Cambió</v>
      </c>
      <c r="AF457" s="30" t="s">
        <v>35</v>
      </c>
      <c r="AG457" s="29" t="s">
        <v>32</v>
      </c>
      <c r="AH457" s="29" t="s">
        <v>32</v>
      </c>
      <c r="AI457" s="29" t="s">
        <v>32</v>
      </c>
      <c r="AJ457" s="31"/>
      <c r="AK457" s="44" t="s">
        <v>45</v>
      </c>
      <c r="AL457" s="26" t="s">
        <v>46</v>
      </c>
    </row>
    <row r="458" spans="1:38" s="26" customFormat="1" ht="92.25" customHeight="1" x14ac:dyDescent="0.25">
      <c r="A458" s="91">
        <v>2</v>
      </c>
      <c r="B458" s="85"/>
      <c r="C458" s="21" t="s">
        <v>469</v>
      </c>
      <c r="D458" s="22">
        <v>18410.91</v>
      </c>
      <c r="E458" s="23" t="s">
        <v>10</v>
      </c>
      <c r="F458" s="23" t="s">
        <v>11</v>
      </c>
      <c r="G458" s="90" t="s">
        <v>371</v>
      </c>
      <c r="H458" s="90" t="s">
        <v>411</v>
      </c>
      <c r="I458" s="87" t="s">
        <v>412</v>
      </c>
      <c r="N458" s="27"/>
      <c r="O458" s="28"/>
      <c r="P458" s="93"/>
      <c r="Q458" s="101"/>
      <c r="S458" s="18"/>
      <c r="T458" s="2" t="str">
        <f t="shared" si="143"/>
        <v>Imprimir</v>
      </c>
      <c r="U458" s="2"/>
      <c r="V458" s="2"/>
      <c r="W458" s="63"/>
      <c r="Y458" s="18"/>
      <c r="Z458" s="18"/>
      <c r="AA458" s="18"/>
      <c r="AB458" s="18"/>
      <c r="AD458" s="22"/>
      <c r="AE458" s="29"/>
      <c r="AF458" s="30"/>
      <c r="AG458" s="29"/>
      <c r="AH458" s="29"/>
      <c r="AI458" s="29"/>
      <c r="AJ458" s="31"/>
      <c r="AK458" s="44"/>
    </row>
    <row r="459" spans="1:38" s="26" customFormat="1" ht="151.5" customHeight="1" x14ac:dyDescent="0.25">
      <c r="A459" s="91">
        <v>3</v>
      </c>
      <c r="B459" s="85"/>
      <c r="C459" s="21" t="s">
        <v>470</v>
      </c>
      <c r="D459" s="22">
        <v>209840.4</v>
      </c>
      <c r="E459" s="23" t="s">
        <v>10</v>
      </c>
      <c r="F459" s="23" t="s">
        <v>11</v>
      </c>
      <c r="G459" s="90" t="s">
        <v>371</v>
      </c>
      <c r="H459" s="90" t="s">
        <v>411</v>
      </c>
      <c r="I459" s="87" t="s">
        <v>412</v>
      </c>
      <c r="N459" s="27"/>
      <c r="O459" s="28"/>
      <c r="P459" s="93"/>
      <c r="Q459" s="101"/>
      <c r="S459" s="76"/>
      <c r="T459" s="2" t="str">
        <f t="shared" si="143"/>
        <v>Imprimir</v>
      </c>
      <c r="U459" s="2"/>
      <c r="V459" s="2"/>
      <c r="W459" s="63"/>
      <c r="Y459" s="18"/>
      <c r="Z459" s="18"/>
      <c r="AA459" s="18"/>
      <c r="AB459" s="18"/>
      <c r="AD459" s="22"/>
      <c r="AE459" s="29"/>
      <c r="AF459" s="30"/>
      <c r="AG459" s="29"/>
      <c r="AH459" s="29"/>
      <c r="AI459" s="29"/>
      <c r="AJ459" s="31"/>
      <c r="AK459" s="44"/>
    </row>
    <row r="460" spans="1:38" s="26" customFormat="1" ht="75" customHeight="1" x14ac:dyDescent="0.25">
      <c r="A460" s="91">
        <v>4</v>
      </c>
      <c r="B460" s="85"/>
      <c r="C460" s="21" t="s">
        <v>471</v>
      </c>
      <c r="D460" s="22">
        <v>64842.16</v>
      </c>
      <c r="E460" s="23" t="s">
        <v>10</v>
      </c>
      <c r="F460" s="23" t="s">
        <v>11</v>
      </c>
      <c r="G460" s="90" t="s">
        <v>371</v>
      </c>
      <c r="H460" s="90" t="s">
        <v>411</v>
      </c>
      <c r="I460" s="87" t="s">
        <v>412</v>
      </c>
      <c r="N460" s="27"/>
      <c r="O460" s="28"/>
      <c r="P460" s="93"/>
      <c r="Q460" s="101"/>
      <c r="S460" s="18"/>
      <c r="T460" s="2" t="str">
        <f t="shared" si="143"/>
        <v>Imprimir</v>
      </c>
      <c r="U460" s="2"/>
      <c r="V460" s="2"/>
      <c r="W460" s="63"/>
      <c r="Y460" s="18"/>
      <c r="Z460" s="18"/>
      <c r="AA460" s="18"/>
      <c r="AB460" s="18"/>
      <c r="AD460" s="22"/>
      <c r="AE460" s="29"/>
      <c r="AF460" s="30"/>
      <c r="AG460" s="29"/>
      <c r="AH460" s="29"/>
      <c r="AI460" s="29"/>
      <c r="AJ460" s="31"/>
      <c r="AK460" s="44"/>
    </row>
    <row r="461" spans="1:38" s="26" customFormat="1" ht="121.5" customHeight="1" x14ac:dyDescent="0.25">
      <c r="A461" s="91">
        <v>5</v>
      </c>
      <c r="B461" s="85"/>
      <c r="C461" s="21" t="s">
        <v>472</v>
      </c>
      <c r="D461" s="22">
        <v>41820.449999999997</v>
      </c>
      <c r="E461" s="23" t="s">
        <v>10</v>
      </c>
      <c r="F461" s="23" t="s">
        <v>11</v>
      </c>
      <c r="G461" s="90" t="s">
        <v>371</v>
      </c>
      <c r="H461" s="90" t="s">
        <v>411</v>
      </c>
      <c r="I461" s="87" t="s">
        <v>412</v>
      </c>
      <c r="N461" s="27"/>
      <c r="O461" s="28"/>
      <c r="P461" s="93"/>
      <c r="Q461" s="101"/>
      <c r="S461" s="18"/>
      <c r="T461" s="2" t="str">
        <f t="shared" si="143"/>
        <v>Imprimir</v>
      </c>
      <c r="U461" s="2"/>
      <c r="V461" s="2"/>
      <c r="W461" s="63"/>
      <c r="Y461" s="18"/>
      <c r="Z461" s="18"/>
      <c r="AA461" s="18"/>
      <c r="AB461" s="18"/>
      <c r="AD461" s="22"/>
      <c r="AE461" s="29"/>
      <c r="AF461" s="30"/>
      <c r="AG461" s="29"/>
      <c r="AH461" s="29"/>
      <c r="AI461" s="29"/>
      <c r="AJ461" s="31"/>
      <c r="AK461" s="44"/>
    </row>
    <row r="462" spans="1:38" s="26" customFormat="1" ht="79.5" customHeight="1" x14ac:dyDescent="0.25">
      <c r="A462" s="91">
        <v>6</v>
      </c>
      <c r="B462" s="85"/>
      <c r="C462" s="21" t="s">
        <v>473</v>
      </c>
      <c r="D462" s="22">
        <v>22391.64</v>
      </c>
      <c r="E462" s="23" t="s">
        <v>10</v>
      </c>
      <c r="F462" s="23" t="s">
        <v>11</v>
      </c>
      <c r="G462" s="90" t="s">
        <v>371</v>
      </c>
      <c r="H462" s="90" t="s">
        <v>411</v>
      </c>
      <c r="I462" s="87" t="s">
        <v>412</v>
      </c>
      <c r="N462" s="27"/>
      <c r="O462" s="28"/>
      <c r="P462" s="93"/>
      <c r="Q462" s="101"/>
      <c r="S462" s="18"/>
      <c r="T462" s="2" t="str">
        <f t="shared" si="143"/>
        <v>Imprimir</v>
      </c>
      <c r="U462" s="2"/>
      <c r="V462" s="2"/>
      <c r="W462" s="63"/>
      <c r="Y462" s="18"/>
      <c r="Z462" s="18"/>
      <c r="AA462" s="18"/>
      <c r="AB462" s="18"/>
      <c r="AD462" s="22"/>
      <c r="AE462" s="29"/>
      <c r="AF462" s="30"/>
      <c r="AG462" s="29"/>
      <c r="AH462" s="29"/>
      <c r="AI462" s="29"/>
      <c r="AJ462" s="31"/>
      <c r="AK462" s="44"/>
    </row>
    <row r="463" spans="1:38" s="26" customFormat="1" ht="100.5" customHeight="1" x14ac:dyDescent="0.25">
      <c r="A463" s="91">
        <v>7</v>
      </c>
      <c r="B463" s="85"/>
      <c r="C463" s="21" t="s">
        <v>474</v>
      </c>
      <c r="D463" s="22">
        <v>672452</v>
      </c>
      <c r="E463" s="23" t="s">
        <v>10</v>
      </c>
      <c r="F463" s="23" t="s">
        <v>11</v>
      </c>
      <c r="G463" s="90" t="s">
        <v>371</v>
      </c>
      <c r="H463" s="90" t="s">
        <v>411</v>
      </c>
      <c r="I463" s="87" t="s">
        <v>412</v>
      </c>
      <c r="N463" s="27"/>
      <c r="O463" s="28"/>
      <c r="P463" s="93"/>
      <c r="Q463" s="101"/>
      <c r="S463" s="18"/>
      <c r="T463" s="2" t="str">
        <f t="shared" si="143"/>
        <v>Imprimir</v>
      </c>
      <c r="U463" s="2"/>
      <c r="V463" s="2"/>
      <c r="W463" s="63"/>
      <c r="Y463" s="18"/>
      <c r="Z463" s="18"/>
      <c r="AA463" s="18"/>
      <c r="AB463" s="18"/>
      <c r="AD463" s="22"/>
      <c r="AE463" s="29"/>
      <c r="AF463" s="30"/>
      <c r="AG463" s="29"/>
      <c r="AH463" s="29"/>
      <c r="AI463" s="29"/>
      <c r="AJ463" s="31"/>
      <c r="AK463" s="44"/>
    </row>
    <row r="464" spans="1:38" s="26" customFormat="1" ht="111.75" hidden="1" customHeight="1" x14ac:dyDescent="0.25">
      <c r="A464" s="86"/>
      <c r="B464" s="85"/>
      <c r="C464" s="21"/>
      <c r="D464" s="22"/>
      <c r="E464" s="23"/>
      <c r="F464" s="23"/>
      <c r="G464" s="85"/>
      <c r="H464" s="85"/>
      <c r="I464" s="25"/>
      <c r="N464" s="27"/>
      <c r="O464" s="28"/>
      <c r="Q464" s="95"/>
      <c r="S464" s="18"/>
      <c r="T464" s="2" t="str">
        <f t="shared" si="143"/>
        <v/>
      </c>
      <c r="U464" s="2"/>
      <c r="V464" s="2"/>
      <c r="W464" s="63"/>
      <c r="Y464" s="18"/>
      <c r="Z464" s="18"/>
      <c r="AA464" s="18"/>
      <c r="AB464" s="18"/>
      <c r="AD464" s="22"/>
      <c r="AE464" s="29"/>
      <c r="AF464" s="30"/>
      <c r="AG464" s="29"/>
      <c r="AH464" s="29"/>
      <c r="AI464" s="29"/>
      <c r="AJ464" s="31"/>
      <c r="AK464" s="44"/>
    </row>
    <row r="465" spans="1:37" s="26" customFormat="1" ht="93" hidden="1" customHeight="1" x14ac:dyDescent="0.25">
      <c r="A465" s="86"/>
      <c r="B465" s="85"/>
      <c r="C465" s="21"/>
      <c r="D465" s="22"/>
      <c r="E465" s="23"/>
      <c r="F465" s="23"/>
      <c r="G465" s="85"/>
      <c r="H465" s="85"/>
      <c r="I465" s="25"/>
      <c r="N465" s="27"/>
      <c r="O465" s="28"/>
      <c r="Q465" s="95"/>
      <c r="S465" s="18"/>
      <c r="T465" s="2" t="str">
        <f t="shared" si="143"/>
        <v/>
      </c>
      <c r="U465" s="2"/>
      <c r="V465" s="2"/>
      <c r="W465" s="63"/>
      <c r="Y465" s="18"/>
      <c r="Z465" s="18"/>
      <c r="AA465" s="18"/>
      <c r="AB465" s="18"/>
      <c r="AD465" s="22"/>
      <c r="AE465" s="29"/>
      <c r="AF465" s="30"/>
      <c r="AG465" s="29"/>
      <c r="AH465" s="29"/>
      <c r="AI465" s="29"/>
      <c r="AJ465" s="31"/>
      <c r="AK465" s="44"/>
    </row>
    <row r="466" spans="1:37" s="26" customFormat="1" ht="123.75" hidden="1" customHeight="1" x14ac:dyDescent="0.25">
      <c r="A466" s="86"/>
      <c r="B466" s="85"/>
      <c r="C466" s="21"/>
      <c r="D466" s="22"/>
      <c r="E466" s="23"/>
      <c r="F466" s="23"/>
      <c r="G466" s="85"/>
      <c r="H466" s="85"/>
      <c r="I466" s="25"/>
      <c r="N466" s="27"/>
      <c r="O466" s="28"/>
      <c r="Q466" s="95"/>
      <c r="S466" s="18"/>
      <c r="T466" s="2" t="str">
        <f t="shared" si="143"/>
        <v/>
      </c>
      <c r="U466" s="2"/>
      <c r="V466" s="2"/>
      <c r="W466" s="63"/>
      <c r="Y466" s="18"/>
      <c r="Z466" s="18"/>
      <c r="AA466" s="18"/>
      <c r="AB466" s="18"/>
      <c r="AD466" s="22"/>
      <c r="AE466" s="29"/>
      <c r="AF466" s="30"/>
      <c r="AG466" s="29"/>
      <c r="AH466" s="29"/>
      <c r="AI466" s="29"/>
      <c r="AJ466" s="31"/>
      <c r="AK466" s="44"/>
    </row>
    <row r="467" spans="1:37" s="26" customFormat="1" hidden="1" x14ac:dyDescent="0.25">
      <c r="A467" s="86"/>
      <c r="B467" s="85"/>
      <c r="C467" s="21"/>
      <c r="D467" s="22"/>
      <c r="E467" s="23"/>
      <c r="F467" s="23"/>
      <c r="G467" s="85"/>
      <c r="H467" s="85"/>
      <c r="I467" s="25"/>
      <c r="N467" s="27"/>
      <c r="O467" s="28"/>
      <c r="Q467" s="95"/>
      <c r="R467" s="26" t="str">
        <f t="shared" ref="R467:R468" si="145">IF(I467&lt;&gt;0,"Capturado","")</f>
        <v/>
      </c>
      <c r="S467" s="18"/>
      <c r="T467" s="2" t="str">
        <f t="shared" si="143"/>
        <v/>
      </c>
      <c r="U467" s="2"/>
      <c r="V467" s="2"/>
      <c r="W467" s="63"/>
      <c r="Y467" s="18"/>
      <c r="Z467" s="18"/>
      <c r="AA467" s="18"/>
      <c r="AB467" s="18"/>
      <c r="AD467" s="22"/>
      <c r="AE467" s="29"/>
      <c r="AF467" s="30"/>
      <c r="AG467" s="29"/>
      <c r="AH467" s="29"/>
      <c r="AI467" s="29"/>
      <c r="AJ467" s="31"/>
      <c r="AK467" s="44"/>
    </row>
    <row r="468" spans="1:37" s="26" customFormat="1" ht="57.75" hidden="1" customHeight="1" x14ac:dyDescent="0.25">
      <c r="A468" s="86"/>
      <c r="B468" s="85"/>
      <c r="C468" s="21"/>
      <c r="D468" s="22"/>
      <c r="E468" s="23"/>
      <c r="F468" s="23"/>
      <c r="G468" s="85"/>
      <c r="H468" s="85"/>
      <c r="I468" s="25"/>
      <c r="N468" s="27"/>
      <c r="O468" s="28"/>
      <c r="Q468" s="95"/>
      <c r="R468" s="26" t="str">
        <f t="shared" si="145"/>
        <v/>
      </c>
      <c r="S468" s="18"/>
      <c r="T468" s="2" t="str">
        <f t="shared" si="143"/>
        <v/>
      </c>
      <c r="U468" s="2"/>
      <c r="V468" s="2"/>
      <c r="W468" s="63"/>
      <c r="Y468" s="18"/>
      <c r="Z468" s="18"/>
      <c r="AA468" s="18"/>
      <c r="AB468" s="18"/>
      <c r="AD468" s="22"/>
      <c r="AE468" s="29"/>
      <c r="AF468" s="30"/>
      <c r="AG468" s="29"/>
      <c r="AH468" s="29"/>
      <c r="AI468" s="29"/>
      <c r="AJ468" s="31"/>
      <c r="AK468" s="44"/>
    </row>
    <row r="469" spans="1:37" s="26" customFormat="1" hidden="1" x14ac:dyDescent="0.25">
      <c r="A469" s="86"/>
      <c r="B469" s="85"/>
      <c r="C469" s="21"/>
      <c r="D469" s="22"/>
      <c r="E469" s="23"/>
      <c r="F469" s="23"/>
      <c r="G469" s="85"/>
      <c r="H469" s="85"/>
      <c r="I469" s="25"/>
      <c r="N469" s="27"/>
      <c r="O469" s="28"/>
      <c r="Q469" s="95"/>
      <c r="S469" s="18"/>
      <c r="T469" s="2" t="str">
        <f t="shared" si="143"/>
        <v/>
      </c>
      <c r="U469" s="2"/>
      <c r="V469" s="2"/>
      <c r="W469" s="63"/>
      <c r="Y469" s="18" t="s">
        <v>14</v>
      </c>
      <c r="Z469" s="18" t="str">
        <f>IF(N469="","","CAP")</f>
        <v/>
      </c>
      <c r="AA469" s="18"/>
      <c r="AB469" s="18"/>
      <c r="AD469" s="22"/>
      <c r="AE469" s="29" t="str">
        <f>IF(D469&gt;0,IF(D469=AD469,"Sin Cambio","Cambió"),"")</f>
        <v/>
      </c>
      <c r="AF469" s="30" t="str">
        <f>IF(E469&gt;0,IF(E469=AE469,"Sin Cambio","Cambió"),"")</f>
        <v/>
      </c>
      <c r="AG469" s="29" t="s">
        <v>32</v>
      </c>
      <c r="AH469" s="29" t="s">
        <v>32</v>
      </c>
      <c r="AI469" s="29" t="s">
        <v>32</v>
      </c>
      <c r="AJ469" s="31"/>
      <c r="AK469" s="44"/>
    </row>
    <row r="470" spans="1:37" s="26" customFormat="1" hidden="1" x14ac:dyDescent="0.25">
      <c r="A470" s="86"/>
      <c r="B470" s="85"/>
      <c r="C470" s="21"/>
      <c r="D470" s="22"/>
      <c r="E470" s="23"/>
      <c r="F470" s="23"/>
      <c r="G470" s="85"/>
      <c r="H470" s="85"/>
      <c r="I470" s="25"/>
      <c r="N470" s="27"/>
      <c r="O470" s="28"/>
      <c r="Q470" s="95"/>
      <c r="S470" s="18"/>
      <c r="T470" s="2" t="str">
        <f t="shared" si="143"/>
        <v/>
      </c>
      <c r="U470" s="2"/>
      <c r="V470" s="2"/>
      <c r="W470" s="63"/>
      <c r="Y470" s="18" t="s">
        <v>14</v>
      </c>
      <c r="Z470" s="18" t="str">
        <f t="shared" ref="Z470:Z471" si="146">IF(N470="","","CAP")</f>
        <v/>
      </c>
      <c r="AA470" s="18"/>
      <c r="AB470" s="18"/>
      <c r="AD470" s="22"/>
      <c r="AE470" s="29" t="str">
        <f t="shared" ref="AE470:AE471" si="147">IF(D470&gt;0,IF(D470=AD470,"Sin Cambio","Cambió"),"")</f>
        <v/>
      </c>
      <c r="AF470" s="30" t="str">
        <f t="shared" ref="AF470:AF471" si="148">IF(E470&gt;0,IF(E470=AE470,"Sin Cambio","Cambió"),"")</f>
        <v/>
      </c>
      <c r="AG470" s="29" t="s">
        <v>32</v>
      </c>
      <c r="AH470" s="29" t="s">
        <v>32</v>
      </c>
      <c r="AI470" s="29" t="s">
        <v>32</v>
      </c>
      <c r="AJ470" s="31"/>
      <c r="AK470" s="44"/>
    </row>
    <row r="471" spans="1:37" s="26" customFormat="1" hidden="1" x14ac:dyDescent="0.25">
      <c r="A471" s="86"/>
      <c r="B471" s="85"/>
      <c r="C471" s="21"/>
      <c r="D471" s="22"/>
      <c r="E471" s="23" t="str">
        <f>IF(D471&gt;0,"GUANAJUATO","")</f>
        <v/>
      </c>
      <c r="F471" s="23" t="str">
        <f>IF(D471&gt;0,"SAN FELIPE","")</f>
        <v/>
      </c>
      <c r="G471" s="85"/>
      <c r="H471" s="85"/>
      <c r="I471" s="25"/>
      <c r="N471" s="27"/>
      <c r="O471" s="28"/>
      <c r="Q471" s="95"/>
      <c r="S471" s="18"/>
      <c r="T471" s="2" t="str">
        <f t="shared" si="143"/>
        <v/>
      </c>
      <c r="U471" s="2"/>
      <c r="W471" s="63"/>
      <c r="Y471" s="18" t="s">
        <v>14</v>
      </c>
      <c r="Z471" s="18" t="str">
        <f t="shared" si="146"/>
        <v/>
      </c>
      <c r="AA471" s="18"/>
      <c r="AB471" s="18"/>
      <c r="AD471" s="22"/>
      <c r="AE471" s="29" t="str">
        <f t="shared" si="147"/>
        <v/>
      </c>
      <c r="AF471" s="30" t="str">
        <f t="shared" si="148"/>
        <v>Sin Cambio</v>
      </c>
      <c r="AG471" s="29"/>
      <c r="AH471" s="29"/>
      <c r="AI471" s="29"/>
      <c r="AJ471" s="31"/>
      <c r="AK471" s="44"/>
    </row>
    <row r="472" spans="1:37" s="26" customFormat="1" hidden="1" x14ac:dyDescent="0.25">
      <c r="A472" s="86"/>
      <c r="B472" s="85"/>
      <c r="C472" s="21"/>
      <c r="D472" s="22"/>
      <c r="E472" s="23"/>
      <c r="F472" s="23"/>
      <c r="G472" s="85"/>
      <c r="H472" s="85"/>
      <c r="I472" s="25"/>
      <c r="N472" s="27"/>
      <c r="O472" s="28"/>
      <c r="Q472" s="95"/>
      <c r="S472" s="18"/>
      <c r="T472" s="2" t="str">
        <f t="shared" si="143"/>
        <v/>
      </c>
      <c r="U472" s="2"/>
      <c r="W472" s="63"/>
      <c r="Y472" s="18"/>
      <c r="Z472" s="18"/>
      <c r="AA472" s="18"/>
      <c r="AB472" s="18"/>
      <c r="AD472" s="22"/>
      <c r="AE472" s="29"/>
      <c r="AF472" s="30"/>
      <c r="AG472" s="29"/>
      <c r="AH472" s="29"/>
      <c r="AI472" s="29"/>
      <c r="AJ472" s="31"/>
      <c r="AK472" s="44"/>
    </row>
    <row r="473" spans="1:37" s="26" customFormat="1" hidden="1" x14ac:dyDescent="0.25">
      <c r="A473" s="86"/>
      <c r="B473" s="85"/>
      <c r="C473" s="21"/>
      <c r="D473" s="22"/>
      <c r="E473" s="23" t="str">
        <f>IF(D473&gt;0,"GUANAJUATO","")</f>
        <v/>
      </c>
      <c r="F473" s="23" t="str">
        <f>IF(D473&gt;0,"SAN FELIPE","")</f>
        <v/>
      </c>
      <c r="G473" s="85"/>
      <c r="H473" s="85"/>
      <c r="I473" s="25"/>
      <c r="N473" s="27"/>
      <c r="O473" s="28"/>
      <c r="Q473" s="95"/>
      <c r="S473" s="18"/>
      <c r="T473" s="2" t="str">
        <f t="shared" si="143"/>
        <v/>
      </c>
      <c r="U473" s="2"/>
      <c r="W473" s="63"/>
      <c r="Y473" s="18" t="s">
        <v>14</v>
      </c>
      <c r="Z473" s="18" t="str">
        <f t="shared" ref="Z473:Z474" si="149">IF(N473="","","CAP")</f>
        <v/>
      </c>
      <c r="AA473" s="18"/>
      <c r="AB473" s="18"/>
      <c r="AD473" s="22"/>
      <c r="AE473" s="29" t="str">
        <f t="shared" ref="AE473:AE474" si="150">IF(D473&gt;0,IF(D473=AD473,"Sin Cambio","Cambió"),"")</f>
        <v/>
      </c>
      <c r="AF473" s="30" t="str">
        <f t="shared" ref="AF473:AF474" si="151">IF(E473&gt;0,IF(E473=AE473,"Sin Cambio","Cambió"),"")</f>
        <v>Sin Cambio</v>
      </c>
      <c r="AG473" s="29"/>
      <c r="AH473" s="29"/>
      <c r="AI473" s="29"/>
      <c r="AJ473" s="31"/>
      <c r="AK473" s="44"/>
    </row>
    <row r="474" spans="1:37" s="26" customFormat="1" x14ac:dyDescent="0.25">
      <c r="B474" s="39"/>
      <c r="C474" s="39" t="s">
        <v>410</v>
      </c>
      <c r="D474" s="22">
        <f>SUBTOTAL(9,D457:D473)</f>
        <v>1071261.33</v>
      </c>
      <c r="G474" s="41"/>
      <c r="H474" s="18"/>
      <c r="I474" s="25">
        <f>SUBTOTAL(9,I457:I473)</f>
        <v>0</v>
      </c>
      <c r="N474" s="28" t="s">
        <v>21</v>
      </c>
      <c r="O474" s="28" t="s">
        <v>21</v>
      </c>
      <c r="P474" s="93"/>
      <c r="Q474" s="95"/>
      <c r="S474" s="18"/>
      <c r="T474" s="2" t="str">
        <f t="shared" ref="T474" si="152">IF(C474&lt;&gt;0,"Imprimir","")</f>
        <v>Imprimir</v>
      </c>
      <c r="U474" s="2"/>
      <c r="V474" s="2"/>
      <c r="W474" s="63"/>
      <c r="Y474" s="18"/>
      <c r="Z474" s="18" t="str">
        <f t="shared" si="149"/>
        <v>CAP</v>
      </c>
      <c r="AA474" s="18"/>
      <c r="AB474" s="18"/>
      <c r="AD474" s="22">
        <f>SUBTOTAL(9,AD457:AD473)</f>
        <v>0</v>
      </c>
      <c r="AE474" s="29" t="str">
        <f t="shared" si="150"/>
        <v>Cambió</v>
      </c>
      <c r="AF474" s="30" t="str">
        <f t="shared" si="151"/>
        <v/>
      </c>
      <c r="AG474" s="29" t="str">
        <f t="shared" ref="AG474" si="153">IF(F474&gt;0,IF(F474=AF474,"Sin Cambio","Cambió"),"")</f>
        <v/>
      </c>
      <c r="AH474" s="29" t="str">
        <f t="shared" ref="AH474" si="154">IF(G474&gt;0,IF(G474=AG474,"Sin Cambio","Cambió"),"")</f>
        <v/>
      </c>
      <c r="AI474" s="29" t="str">
        <f t="shared" ref="AI474" si="155">IF(H474&gt;0,IF(H474=AH474,"Sin Cambio","Cambió"),"")</f>
        <v/>
      </c>
      <c r="AJ474" s="31"/>
      <c r="AK474" s="31"/>
    </row>
    <row r="475" spans="1:37" s="26" customFormat="1" x14ac:dyDescent="0.25">
      <c r="B475" s="39"/>
      <c r="C475" s="39" t="s">
        <v>15</v>
      </c>
      <c r="D475" s="22">
        <f>D452+D430+D474</f>
        <v>127036620.4700001</v>
      </c>
      <c r="G475" s="41"/>
      <c r="H475" s="18"/>
      <c r="I475" s="25">
        <f>I452+I430</f>
        <v>31058</v>
      </c>
      <c r="N475" s="28" t="s">
        <v>21</v>
      </c>
      <c r="O475" s="28" t="s">
        <v>21</v>
      </c>
      <c r="Q475" s="95"/>
      <c r="S475" s="18"/>
      <c r="T475" s="2" t="str">
        <f t="shared" si="137"/>
        <v>Imprimir</v>
      </c>
      <c r="U475" s="2"/>
      <c r="V475" s="2"/>
      <c r="W475" s="2"/>
      <c r="Y475" s="18"/>
      <c r="Z475" s="18" t="str">
        <f t="shared" si="134"/>
        <v>CAP</v>
      </c>
      <c r="AA475" s="18"/>
      <c r="AB475" s="18"/>
      <c r="AD475" s="22">
        <f>AD452+AD430</f>
        <v>3336915.0799999996</v>
      </c>
      <c r="AE475" s="29" t="str">
        <f t="shared" si="138"/>
        <v>Cambió</v>
      </c>
      <c r="AF475" s="30" t="str">
        <f t="shared" si="141"/>
        <v/>
      </c>
      <c r="AG475" s="29" t="str">
        <f>IF(F475&gt;0,IF(F475=AF475,"Sin Cambio","Cambió"),"")</f>
        <v/>
      </c>
      <c r="AH475" s="29" t="str">
        <f>IF(G475&gt;0,IF(G475=AG475,"Sin Cambio","Cambió"),"")</f>
        <v/>
      </c>
      <c r="AI475" s="29" t="str">
        <f>IF(H475&gt;0,IF(H475=AH475,"Sin Cambio","Cambió"),"")</f>
        <v/>
      </c>
      <c r="AJ475" s="31"/>
      <c r="AK475" s="31"/>
    </row>
    <row r="476" spans="1:37" s="26" customFormat="1" x14ac:dyDescent="0.25">
      <c r="B476" s="39"/>
      <c r="C476" s="39"/>
      <c r="D476" s="40"/>
      <c r="G476" s="41"/>
      <c r="H476" s="18"/>
      <c r="I476" s="18"/>
      <c r="O476" s="39"/>
      <c r="Q476" s="95"/>
      <c r="S476" s="18"/>
      <c r="Y476" s="18"/>
      <c r="AF476" s="39"/>
    </row>
    <row r="477" spans="1:37" x14ac:dyDescent="0.25">
      <c r="Y477" s="18"/>
    </row>
    <row r="478" spans="1:37" x14ac:dyDescent="0.25">
      <c r="Y478" s="18"/>
    </row>
  </sheetData>
  <sheetProtection algorithmName="SHA-512" hashValue="twoIArZu10zsNdWBGG8VVTRobWw76V9K6tFeHt80iXHcaqOm4IU7d3gQToA167TbExQEFG6xweSTM7Ql+HaipA==" saltValue="pAACRzD8PRbpG8rfZRFt7Q==" spinCount="100000" sheet="1" objects="1" scenarios="1" formatCells="0"/>
  <autoFilter ref="A12:AM475" xr:uid="{00000000-0009-0000-0000-000000000000}">
    <filterColumn colId="19">
      <customFilters>
        <customFilter operator="notEqual" val=" "/>
      </customFilters>
    </filterColumn>
  </autoFilter>
  <mergeCells count="27">
    <mergeCell ref="C3:I3"/>
    <mergeCell ref="C4:I4"/>
    <mergeCell ref="E11:G11"/>
    <mergeCell ref="C11:C12"/>
    <mergeCell ref="D11:D12"/>
    <mergeCell ref="H11:H12"/>
    <mergeCell ref="I11:I12"/>
    <mergeCell ref="C5:I5"/>
    <mergeCell ref="E7:G7"/>
    <mergeCell ref="H7:I7"/>
    <mergeCell ref="E8:G8"/>
    <mergeCell ref="H8:I8"/>
    <mergeCell ref="E9:G9"/>
    <mergeCell ref="H9:I9"/>
    <mergeCell ref="A456:I456"/>
    <mergeCell ref="AH11:AH12"/>
    <mergeCell ref="AI11:AI12"/>
    <mergeCell ref="A13:I13"/>
    <mergeCell ref="A434:I434"/>
    <mergeCell ref="A11:A12"/>
    <mergeCell ref="B11:B12"/>
    <mergeCell ref="AD11:AD12"/>
    <mergeCell ref="AE11:AE12"/>
    <mergeCell ref="AF11:AF12"/>
    <mergeCell ref="AG11:AG12"/>
    <mergeCell ref="N11:N12"/>
    <mergeCell ref="O11:O12"/>
  </mergeCells>
  <printOptions horizontalCentered="1"/>
  <pageMargins left="0.35433070866141736" right="0.31496062992125984" top="0.43307086614173229" bottom="0.51181102362204722" header="0.19685039370078741" footer="0.19685039370078741"/>
  <pageSetup scale="60" orientation="portrait" verticalDpi="1200" r:id="rId1"/>
  <headerFooter>
    <oddFooter>&amp;C&amp;"Arial Narrow,Normal"&amp;14Hoja No   &amp;P   de   &amp;N</oddFooter>
  </headerFooter>
  <colBreaks count="1" manualBreakCount="1">
    <brk id="9"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237"/>
  <sheetViews>
    <sheetView workbookViewId="0">
      <pane xSplit="4" ySplit="5" topLeftCell="E6" activePane="bottomRight" state="frozen"/>
      <selection pane="topRight" activeCell="E1" sqref="E1"/>
      <selection pane="bottomLeft" activeCell="A6" sqref="A6"/>
      <selection pane="bottomRight" activeCell="E8" sqref="E8"/>
    </sheetView>
  </sheetViews>
  <sheetFormatPr baseColWidth="10" defaultRowHeight="15" x14ac:dyDescent="0.25"/>
  <cols>
    <col min="1" max="1" width="11.42578125" style="59"/>
    <col min="2" max="2" width="38.28515625" style="59" customWidth="1"/>
    <col min="3" max="4" width="11.42578125" style="59"/>
    <col min="5" max="5" width="11.42578125" style="60"/>
    <col min="6" max="14" width="11.42578125" style="54"/>
    <col min="15" max="16384" width="11.42578125" style="59"/>
  </cols>
  <sheetData>
    <row r="1" spans="1:5" x14ac:dyDescent="0.25">
      <c r="E1" s="61">
        <f>COUNTIF(E5:E350,0)</f>
        <v>227</v>
      </c>
    </row>
    <row r="2" spans="1:5" x14ac:dyDescent="0.25">
      <c r="C2" s="54">
        <f>C3+Hoja2!C3</f>
        <v>122753966.82000004</v>
      </c>
    </row>
    <row r="3" spans="1:5" x14ac:dyDescent="0.25">
      <c r="C3" s="54">
        <f>SUBTOTAL(9,C5:C239)</f>
        <v>119029180.70000003</v>
      </c>
      <c r="E3" s="61">
        <f>COUNT(E5:E350)</f>
        <v>232</v>
      </c>
    </row>
    <row r="5" spans="1:5" ht="38.25" x14ac:dyDescent="0.25">
      <c r="A5" s="49" t="s">
        <v>209</v>
      </c>
      <c r="B5" s="50" t="s">
        <v>210</v>
      </c>
      <c r="C5" s="51" t="s">
        <v>211</v>
      </c>
    </row>
    <row r="6" spans="1:5" ht="51" x14ac:dyDescent="0.25">
      <c r="A6" s="52">
        <v>1</v>
      </c>
      <c r="B6" s="53" t="s">
        <v>64</v>
      </c>
      <c r="C6" s="54">
        <v>483786.12000000005</v>
      </c>
      <c r="E6" s="61">
        <f>COUNTIF(Hoja1!$C$11:$C$476,Hoja3!B6)</f>
        <v>0</v>
      </c>
    </row>
    <row r="7" spans="1:5" ht="38.25" x14ac:dyDescent="0.25">
      <c r="A7" s="52">
        <v>3</v>
      </c>
      <c r="B7" s="53" t="s">
        <v>65</v>
      </c>
      <c r="C7" s="54">
        <v>200000</v>
      </c>
      <c r="E7" s="61">
        <f>COUNTIF(Hoja1!$C$11:$C$476,Hoja3!B7)</f>
        <v>0</v>
      </c>
    </row>
    <row r="8" spans="1:5" ht="38.25" x14ac:dyDescent="0.25">
      <c r="A8" s="52">
        <v>4</v>
      </c>
      <c r="B8" s="53" t="s">
        <v>66</v>
      </c>
      <c r="C8" s="54">
        <v>300000</v>
      </c>
      <c r="E8" s="61">
        <f>COUNTIF(Hoja1!$C$11:$C$476,Hoja3!B8)</f>
        <v>0</v>
      </c>
    </row>
    <row r="9" spans="1:5" ht="51" x14ac:dyDescent="0.25">
      <c r="A9" s="52">
        <v>5</v>
      </c>
      <c r="B9" s="53" t="s">
        <v>67</v>
      </c>
      <c r="C9" s="54">
        <v>100000</v>
      </c>
      <c r="E9" s="61">
        <f>COUNTIF(Hoja1!$C$11:$C$476,Hoja3!B9)</f>
        <v>0</v>
      </c>
    </row>
    <row r="10" spans="1:5" ht="76.5" x14ac:dyDescent="0.25">
      <c r="A10" s="52">
        <v>6</v>
      </c>
      <c r="B10" s="53" t="s">
        <v>68</v>
      </c>
      <c r="C10" s="54">
        <v>400000</v>
      </c>
      <c r="E10" s="61">
        <v>1</v>
      </c>
    </row>
    <row r="11" spans="1:5" ht="25.5" x14ac:dyDescent="0.25">
      <c r="A11" s="52">
        <v>7</v>
      </c>
      <c r="B11" s="53" t="s">
        <v>69</v>
      </c>
      <c r="C11" s="54">
        <v>450000</v>
      </c>
      <c r="E11" s="61">
        <f>COUNTIF(Hoja1!$C$11:$C$476,Hoja3!B11)</f>
        <v>0</v>
      </c>
    </row>
    <row r="12" spans="1:5" ht="38.25" x14ac:dyDescent="0.25">
      <c r="A12" s="52">
        <v>8</v>
      </c>
      <c r="B12" s="53" t="s">
        <v>70</v>
      </c>
      <c r="C12" s="54">
        <v>500000</v>
      </c>
      <c r="E12" s="61">
        <f>COUNTIF(Hoja1!$C$11:$C$476,Hoja3!B12)</f>
        <v>0</v>
      </c>
    </row>
    <row r="13" spans="1:5" ht="38.25" x14ac:dyDescent="0.25">
      <c r="A13" s="52">
        <v>9</v>
      </c>
      <c r="B13" s="53" t="s">
        <v>71</v>
      </c>
      <c r="C13" s="54">
        <v>300000</v>
      </c>
      <c r="E13" s="61">
        <f>COUNTIF(Hoja1!$C$11:$C$476,Hoja3!B13)</f>
        <v>0</v>
      </c>
    </row>
    <row r="14" spans="1:5" ht="51" x14ac:dyDescent="0.25">
      <c r="A14" s="52">
        <v>10</v>
      </c>
      <c r="B14" s="53" t="s">
        <v>72</v>
      </c>
      <c r="C14" s="54">
        <v>25500</v>
      </c>
      <c r="E14" s="61">
        <f>COUNTIF(Hoja1!$C$11:$C$476,Hoja3!B14)</f>
        <v>0</v>
      </c>
    </row>
    <row r="15" spans="1:5" ht="51" x14ac:dyDescent="0.25">
      <c r="A15" s="52">
        <v>11</v>
      </c>
      <c r="B15" s="53" t="s">
        <v>73</v>
      </c>
      <c r="C15" s="54">
        <v>25500</v>
      </c>
      <c r="E15" s="61">
        <f>COUNTIF(Hoja1!$C$11:$C$476,Hoja3!B15)</f>
        <v>0</v>
      </c>
    </row>
    <row r="16" spans="1:5" ht="51" x14ac:dyDescent="0.25">
      <c r="A16" s="52">
        <v>12</v>
      </c>
      <c r="B16" s="53" t="s">
        <v>74</v>
      </c>
      <c r="C16" s="54">
        <v>80000</v>
      </c>
      <c r="E16" s="61">
        <f>COUNTIF(Hoja1!$C$11:$C$476,Hoja3!B16)</f>
        <v>0</v>
      </c>
    </row>
    <row r="17" spans="1:5" ht="38.25" x14ac:dyDescent="0.25">
      <c r="A17" s="52">
        <v>13</v>
      </c>
      <c r="B17" s="53" t="s">
        <v>75</v>
      </c>
      <c r="C17" s="54">
        <v>400000</v>
      </c>
      <c r="E17" s="61">
        <f>COUNTIF(Hoja1!$C$11:$C$476,Hoja3!B17)</f>
        <v>0</v>
      </c>
    </row>
    <row r="18" spans="1:5" ht="51" x14ac:dyDescent="0.25">
      <c r="A18" s="52">
        <v>14</v>
      </c>
      <c r="B18" s="53" t="s">
        <v>76</v>
      </c>
      <c r="C18" s="54">
        <v>380000</v>
      </c>
      <c r="E18" s="61">
        <f>COUNTIF(Hoja1!$C$11:$C$476,Hoja3!B18)</f>
        <v>0</v>
      </c>
    </row>
    <row r="19" spans="1:5" ht="51" x14ac:dyDescent="0.25">
      <c r="A19" s="52">
        <v>0</v>
      </c>
      <c r="B19" s="53" t="s">
        <v>77</v>
      </c>
      <c r="C19" s="54">
        <v>130.95999999996275</v>
      </c>
      <c r="E19" s="61">
        <f>COUNTIF(Hoja1!$C$11:$C$476,Hoja3!B19)</f>
        <v>0</v>
      </c>
    </row>
    <row r="20" spans="1:5" ht="51" x14ac:dyDescent="0.25">
      <c r="A20" s="52">
        <v>1</v>
      </c>
      <c r="B20" s="53" t="s">
        <v>78</v>
      </c>
      <c r="C20" s="54">
        <v>19803</v>
      </c>
      <c r="E20" s="61">
        <f>COUNTIF(Hoja1!$C$11:$C$476,Hoja3!B20)</f>
        <v>0</v>
      </c>
    </row>
    <row r="21" spans="1:5" ht="63.75" x14ac:dyDescent="0.25">
      <c r="A21" s="52">
        <v>2</v>
      </c>
      <c r="B21" s="53" t="s">
        <v>79</v>
      </c>
      <c r="C21" s="54">
        <v>22750</v>
      </c>
      <c r="E21" s="61">
        <f>COUNTIF(Hoja1!$C$11:$C$476,Hoja3!B21)</f>
        <v>0</v>
      </c>
    </row>
    <row r="22" spans="1:5" ht="63.75" x14ac:dyDescent="0.25">
      <c r="A22" s="52">
        <v>3</v>
      </c>
      <c r="B22" s="53" t="s">
        <v>80</v>
      </c>
      <c r="C22" s="54">
        <v>19803</v>
      </c>
      <c r="E22" s="61">
        <f>COUNTIF(Hoja1!$C$11:$C$476,Hoja3!B22)</f>
        <v>0</v>
      </c>
    </row>
    <row r="23" spans="1:5" ht="51" x14ac:dyDescent="0.25">
      <c r="A23" s="52">
        <v>4</v>
      </c>
      <c r="B23" s="53" t="s">
        <v>81</v>
      </c>
      <c r="C23" s="54">
        <v>19803</v>
      </c>
      <c r="E23" s="61">
        <f>COUNTIF(Hoja1!$C$11:$C$476,Hoja3!B23)</f>
        <v>0</v>
      </c>
    </row>
    <row r="24" spans="1:5" ht="51" x14ac:dyDescent="0.25">
      <c r="A24" s="52">
        <v>5</v>
      </c>
      <c r="B24" s="53" t="s">
        <v>82</v>
      </c>
      <c r="C24" s="54">
        <v>22750</v>
      </c>
      <c r="E24" s="61">
        <f>COUNTIF(Hoja1!$C$11:$C$476,Hoja3!B24)</f>
        <v>0</v>
      </c>
    </row>
    <row r="25" spans="1:5" ht="51" x14ac:dyDescent="0.25">
      <c r="A25" s="52">
        <v>6</v>
      </c>
      <c r="B25" s="53" t="s">
        <v>83</v>
      </c>
      <c r="C25" s="54">
        <v>9901.5</v>
      </c>
      <c r="E25" s="61">
        <f>COUNTIF(Hoja1!$C$11:$C$476,Hoja3!B25)</f>
        <v>0</v>
      </c>
    </row>
    <row r="26" spans="1:5" ht="63.75" x14ac:dyDescent="0.25">
      <c r="A26" s="52">
        <v>7</v>
      </c>
      <c r="B26" s="53" t="s">
        <v>84</v>
      </c>
      <c r="C26" s="54">
        <v>11375</v>
      </c>
      <c r="E26" s="61">
        <f>COUNTIF(Hoja1!$C$11:$C$476,Hoja3!B26)</f>
        <v>0</v>
      </c>
    </row>
    <row r="27" spans="1:5" ht="51" x14ac:dyDescent="0.25">
      <c r="A27" s="52">
        <v>8</v>
      </c>
      <c r="B27" s="53" t="s">
        <v>85</v>
      </c>
      <c r="C27" s="54">
        <v>11375</v>
      </c>
      <c r="E27" s="61">
        <f>COUNTIF(Hoja1!$C$11:$C$476,Hoja3!B27)</f>
        <v>0</v>
      </c>
    </row>
    <row r="28" spans="1:5" ht="51" x14ac:dyDescent="0.25">
      <c r="A28" s="52">
        <v>9</v>
      </c>
      <c r="B28" s="53" t="s">
        <v>86</v>
      </c>
      <c r="C28" s="54">
        <v>22750</v>
      </c>
      <c r="E28" s="61">
        <f>COUNTIF(Hoja1!$C$11:$C$476,Hoja3!B28)</f>
        <v>0</v>
      </c>
    </row>
    <row r="29" spans="1:5" ht="51" x14ac:dyDescent="0.25">
      <c r="A29" s="52">
        <v>10</v>
      </c>
      <c r="B29" s="53" t="s">
        <v>87</v>
      </c>
      <c r="C29" s="54">
        <v>19803</v>
      </c>
      <c r="E29" s="61">
        <f>COUNTIF(Hoja1!$C$11:$C$476,Hoja3!B29)</f>
        <v>0</v>
      </c>
    </row>
    <row r="30" spans="1:5" ht="51" x14ac:dyDescent="0.25">
      <c r="A30" s="52">
        <v>11</v>
      </c>
      <c r="B30" s="53" t="s">
        <v>88</v>
      </c>
      <c r="C30" s="54">
        <v>19803</v>
      </c>
      <c r="E30" s="61">
        <f>COUNTIF(Hoja1!$C$11:$C$476,Hoja3!B30)</f>
        <v>0</v>
      </c>
    </row>
    <row r="31" spans="1:5" ht="51" x14ac:dyDescent="0.25">
      <c r="A31" s="52">
        <v>12</v>
      </c>
      <c r="B31" s="53" t="s">
        <v>89</v>
      </c>
      <c r="C31" s="54">
        <v>19803</v>
      </c>
      <c r="E31" s="61">
        <f>COUNTIF(Hoja1!$C$11:$C$476,Hoja3!B31)</f>
        <v>0</v>
      </c>
    </row>
    <row r="32" spans="1:5" ht="51" x14ac:dyDescent="0.25">
      <c r="A32" s="52">
        <v>13</v>
      </c>
      <c r="B32" s="53" t="s">
        <v>90</v>
      </c>
      <c r="C32" s="54">
        <v>9901.5</v>
      </c>
      <c r="E32" s="61">
        <f>COUNTIF(Hoja1!$C$11:$C$476,Hoja3!B32)</f>
        <v>0</v>
      </c>
    </row>
    <row r="33" spans="1:5" ht="63.75" x14ac:dyDescent="0.25">
      <c r="A33" s="52">
        <v>14</v>
      </c>
      <c r="B33" s="53" t="s">
        <v>91</v>
      </c>
      <c r="C33" s="54">
        <v>9901.5</v>
      </c>
      <c r="E33" s="61">
        <f>COUNTIF(Hoja1!$C$11:$C$476,Hoja3!B33)</f>
        <v>0</v>
      </c>
    </row>
    <row r="34" spans="1:5" ht="63.75" x14ac:dyDescent="0.25">
      <c r="A34" s="52">
        <v>16</v>
      </c>
      <c r="B34" s="53" t="s">
        <v>92</v>
      </c>
      <c r="C34" s="54">
        <v>9901.5</v>
      </c>
      <c r="E34" s="61">
        <f>COUNTIF(Hoja1!$C$11:$C$476,Hoja3!B34)</f>
        <v>0</v>
      </c>
    </row>
    <row r="35" spans="1:5" ht="51" x14ac:dyDescent="0.25">
      <c r="A35" s="52">
        <v>17</v>
      </c>
      <c r="B35" s="53" t="s">
        <v>93</v>
      </c>
      <c r="C35" s="54">
        <v>34125</v>
      </c>
      <c r="E35" s="61">
        <f>COUNTIF(Hoja1!$C$11:$C$476,Hoja3!B35)</f>
        <v>0</v>
      </c>
    </row>
    <row r="36" spans="1:5" ht="51" x14ac:dyDescent="0.25">
      <c r="A36" s="52">
        <v>18</v>
      </c>
      <c r="B36" s="53" t="s">
        <v>94</v>
      </c>
      <c r="C36" s="54">
        <v>19803</v>
      </c>
      <c r="E36" s="61">
        <f>COUNTIF(Hoja1!$C$11:$C$476,Hoja3!B36)</f>
        <v>0</v>
      </c>
    </row>
    <row r="37" spans="1:5" ht="63.75" x14ac:dyDescent="0.25">
      <c r="A37" s="52">
        <v>19</v>
      </c>
      <c r="B37" s="53" t="s">
        <v>95</v>
      </c>
      <c r="C37" s="54">
        <v>19803</v>
      </c>
      <c r="E37" s="61">
        <f>COUNTIF(Hoja1!$C$11:$C$476,Hoja3!B37)</f>
        <v>0</v>
      </c>
    </row>
    <row r="38" spans="1:5" ht="63.75" x14ac:dyDescent="0.25">
      <c r="A38" s="52">
        <v>20</v>
      </c>
      <c r="B38" s="53" t="s">
        <v>96</v>
      </c>
      <c r="C38" s="54">
        <v>39606</v>
      </c>
      <c r="E38" s="61">
        <f>COUNTIF(Hoja1!$C$11:$C$476,Hoja3!B38)</f>
        <v>0</v>
      </c>
    </row>
    <row r="39" spans="1:5" ht="51" x14ac:dyDescent="0.25">
      <c r="A39" s="52">
        <v>21</v>
      </c>
      <c r="B39" s="53" t="s">
        <v>97</v>
      </c>
      <c r="C39" s="54">
        <v>19803</v>
      </c>
      <c r="E39" s="61">
        <f>COUNTIF(Hoja1!$C$11:$C$476,Hoja3!B39)</f>
        <v>0</v>
      </c>
    </row>
    <row r="40" spans="1:5" ht="51" x14ac:dyDescent="0.25">
      <c r="A40" s="52">
        <v>22</v>
      </c>
      <c r="B40" s="53" t="s">
        <v>98</v>
      </c>
      <c r="C40" s="54">
        <v>19803</v>
      </c>
      <c r="E40" s="61">
        <f>COUNTIF(Hoja1!$C$11:$C$476,Hoja3!B40)</f>
        <v>0</v>
      </c>
    </row>
    <row r="41" spans="1:5" ht="63.75" x14ac:dyDescent="0.25">
      <c r="A41" s="52">
        <v>23</v>
      </c>
      <c r="B41" s="53" t="s">
        <v>99</v>
      </c>
      <c r="C41" s="54">
        <v>9901.5</v>
      </c>
      <c r="E41" s="61">
        <f>COUNTIF(Hoja1!$C$11:$C$476,Hoja3!B41)</f>
        <v>0</v>
      </c>
    </row>
    <row r="42" spans="1:5" ht="51" x14ac:dyDescent="0.25">
      <c r="A42" s="52">
        <v>24</v>
      </c>
      <c r="B42" s="53" t="s">
        <v>100</v>
      </c>
      <c r="C42" s="54">
        <v>19803</v>
      </c>
      <c r="E42" s="61">
        <f>COUNTIF(Hoja1!$C$11:$C$476,Hoja3!B42)</f>
        <v>0</v>
      </c>
    </row>
    <row r="43" spans="1:5" ht="51" x14ac:dyDescent="0.25">
      <c r="A43" s="52">
        <v>25</v>
      </c>
      <c r="B43" s="53" t="s">
        <v>101</v>
      </c>
      <c r="C43" s="54">
        <v>22750</v>
      </c>
      <c r="E43" s="61">
        <f>COUNTIF(Hoja1!$C$11:$C$476,Hoja3!B43)</f>
        <v>0</v>
      </c>
    </row>
    <row r="44" spans="1:5" ht="51" x14ac:dyDescent="0.25">
      <c r="A44" s="52">
        <v>26</v>
      </c>
      <c r="B44" s="53" t="s">
        <v>102</v>
      </c>
      <c r="C44" s="54">
        <v>34125</v>
      </c>
      <c r="E44" s="61">
        <f>COUNTIF(Hoja1!$C$11:$C$476,Hoja3!B44)</f>
        <v>0</v>
      </c>
    </row>
    <row r="45" spans="1:5" ht="51" x14ac:dyDescent="0.25">
      <c r="A45" s="52">
        <v>27</v>
      </c>
      <c r="B45" s="53" t="s">
        <v>103</v>
      </c>
      <c r="C45" s="54">
        <v>22750</v>
      </c>
      <c r="E45" s="61">
        <f>COUNTIF(Hoja1!$C$11:$C$476,Hoja3!B45)</f>
        <v>0</v>
      </c>
    </row>
    <row r="46" spans="1:5" ht="51" x14ac:dyDescent="0.25">
      <c r="A46" s="52">
        <v>28</v>
      </c>
      <c r="B46" s="53" t="s">
        <v>104</v>
      </c>
      <c r="C46" s="54">
        <v>11375</v>
      </c>
      <c r="E46" s="61">
        <f>COUNTIF(Hoja1!$C$11:$C$476,Hoja3!B46)</f>
        <v>0</v>
      </c>
    </row>
    <row r="47" spans="1:5" ht="51" x14ac:dyDescent="0.25">
      <c r="A47" s="52">
        <v>29</v>
      </c>
      <c r="B47" s="53" t="s">
        <v>105</v>
      </c>
      <c r="C47" s="54">
        <v>22750</v>
      </c>
      <c r="E47" s="61">
        <f>COUNTIF(Hoja1!$C$11:$C$476,Hoja3!B47)</f>
        <v>0</v>
      </c>
    </row>
    <row r="48" spans="1:5" ht="51" x14ac:dyDescent="0.25">
      <c r="A48" s="52">
        <v>30</v>
      </c>
      <c r="B48" s="53" t="s">
        <v>106</v>
      </c>
      <c r="C48" s="54">
        <v>19803</v>
      </c>
      <c r="E48" s="61">
        <f>COUNTIF(Hoja1!$C$11:$C$476,Hoja3!B48)</f>
        <v>0</v>
      </c>
    </row>
    <row r="49" spans="1:5" ht="63.75" x14ac:dyDescent="0.25">
      <c r="A49" s="52">
        <v>31</v>
      </c>
      <c r="B49" s="53" t="s">
        <v>107</v>
      </c>
      <c r="C49" s="54">
        <v>11375</v>
      </c>
      <c r="E49" s="61">
        <f>COUNTIF(Hoja1!$C$11:$C$476,Hoja3!B49)</f>
        <v>0</v>
      </c>
    </row>
    <row r="50" spans="1:5" ht="51" x14ac:dyDescent="0.25">
      <c r="A50" s="52">
        <v>32</v>
      </c>
      <c r="B50" s="53" t="s">
        <v>108</v>
      </c>
      <c r="C50" s="54">
        <v>22750</v>
      </c>
      <c r="E50" s="61">
        <f>COUNTIF(Hoja1!$C$11:$C$476,Hoja3!B50)</f>
        <v>0</v>
      </c>
    </row>
    <row r="51" spans="1:5" ht="51" x14ac:dyDescent="0.25">
      <c r="A51" s="52">
        <v>33</v>
      </c>
      <c r="B51" s="53" t="s">
        <v>105</v>
      </c>
      <c r="C51" s="54">
        <v>22750</v>
      </c>
      <c r="E51" s="61">
        <f>COUNTIF(Hoja1!$C$11:$C$476,Hoja3!B51)</f>
        <v>0</v>
      </c>
    </row>
    <row r="52" spans="1:5" ht="51" x14ac:dyDescent="0.25">
      <c r="A52" s="52">
        <v>34</v>
      </c>
      <c r="B52" s="53" t="s">
        <v>109</v>
      </c>
      <c r="C52" s="54">
        <v>11375</v>
      </c>
      <c r="E52" s="61">
        <f>COUNTIF(Hoja1!$C$11:$C$476,Hoja3!B52)</f>
        <v>0</v>
      </c>
    </row>
    <row r="53" spans="1:5" ht="63.75" x14ac:dyDescent="0.25">
      <c r="A53" s="52">
        <v>35</v>
      </c>
      <c r="B53" s="53" t="s">
        <v>110</v>
      </c>
      <c r="C53" s="54">
        <v>11375</v>
      </c>
      <c r="E53" s="61">
        <f>COUNTIF(Hoja1!$C$11:$C$476,Hoja3!B53)</f>
        <v>0</v>
      </c>
    </row>
    <row r="54" spans="1:5" ht="76.5" x14ac:dyDescent="0.25">
      <c r="A54" s="52">
        <v>36</v>
      </c>
      <c r="B54" s="53" t="s">
        <v>111</v>
      </c>
      <c r="C54" s="54">
        <v>11375</v>
      </c>
      <c r="E54" s="61">
        <f>COUNTIF(Hoja1!$C$11:$C$476,Hoja3!B54)</f>
        <v>0</v>
      </c>
    </row>
    <row r="55" spans="1:5" ht="51" x14ac:dyDescent="0.25">
      <c r="A55" s="52">
        <v>37</v>
      </c>
      <c r="B55" s="53" t="s">
        <v>112</v>
      </c>
      <c r="C55" s="54">
        <v>11375</v>
      </c>
      <c r="E55" s="61">
        <f>COUNTIF(Hoja1!$C$11:$C$476,Hoja3!B55)</f>
        <v>0</v>
      </c>
    </row>
    <row r="56" spans="1:5" ht="51" x14ac:dyDescent="0.25">
      <c r="A56" s="52">
        <v>38</v>
      </c>
      <c r="B56" s="53" t="s">
        <v>113</v>
      </c>
      <c r="C56" s="54">
        <v>34125</v>
      </c>
      <c r="E56" s="61">
        <f>COUNTIF(Hoja1!$C$11:$C$476,Hoja3!B56)</f>
        <v>0</v>
      </c>
    </row>
    <row r="57" spans="1:5" ht="63.75" x14ac:dyDescent="0.25">
      <c r="A57" s="52">
        <v>39</v>
      </c>
      <c r="B57" s="53" t="s">
        <v>114</v>
      </c>
      <c r="C57" s="54">
        <v>22750</v>
      </c>
      <c r="E57" s="61">
        <f>COUNTIF(Hoja1!$C$11:$C$476,Hoja3!B57)</f>
        <v>0</v>
      </c>
    </row>
    <row r="58" spans="1:5" ht="63.75" x14ac:dyDescent="0.25">
      <c r="A58" s="52">
        <v>40</v>
      </c>
      <c r="B58" s="53" t="s">
        <v>115</v>
      </c>
      <c r="C58" s="54">
        <v>39606</v>
      </c>
      <c r="E58" s="61">
        <f>COUNTIF(Hoja1!$C$11:$C$476,Hoja3!B58)</f>
        <v>0</v>
      </c>
    </row>
    <row r="59" spans="1:5" ht="51" x14ac:dyDescent="0.25">
      <c r="A59" s="52">
        <v>41</v>
      </c>
      <c r="B59" s="53" t="s">
        <v>105</v>
      </c>
      <c r="C59" s="54">
        <v>41184.5</v>
      </c>
      <c r="E59" s="61">
        <f>COUNTIF(Hoja1!$C$11:$C$476,Hoja3!B59)</f>
        <v>0</v>
      </c>
    </row>
    <row r="60" spans="1:5" ht="51" x14ac:dyDescent="0.25">
      <c r="A60" s="52">
        <v>42</v>
      </c>
      <c r="B60" s="53" t="s">
        <v>105</v>
      </c>
      <c r="C60" s="54">
        <v>28000</v>
      </c>
      <c r="E60" s="61">
        <f>COUNTIF(Hoja1!$C$11:$C$476,Hoja3!B60)</f>
        <v>0</v>
      </c>
    </row>
    <row r="61" spans="1:5" ht="63.75" x14ac:dyDescent="0.25">
      <c r="A61" s="52">
        <v>43</v>
      </c>
      <c r="B61" s="53" t="s">
        <v>116</v>
      </c>
      <c r="C61" s="54">
        <v>22750</v>
      </c>
      <c r="E61" s="61">
        <f>COUNTIF(Hoja1!$C$11:$C$476,Hoja3!B61)</f>
        <v>0</v>
      </c>
    </row>
    <row r="62" spans="1:5" ht="51" x14ac:dyDescent="0.25">
      <c r="A62" s="52">
        <v>44</v>
      </c>
      <c r="B62" s="53" t="s">
        <v>117</v>
      </c>
      <c r="C62" s="54">
        <v>22750</v>
      </c>
      <c r="E62" s="61">
        <f>COUNTIF(Hoja1!$C$11:$C$476,Hoja3!B62)</f>
        <v>0</v>
      </c>
    </row>
    <row r="63" spans="1:5" ht="51" x14ac:dyDescent="0.25">
      <c r="A63" s="52">
        <v>45</v>
      </c>
      <c r="B63" s="53" t="s">
        <v>118</v>
      </c>
      <c r="C63" s="54">
        <v>19803</v>
      </c>
      <c r="E63" s="61">
        <f>COUNTIF(Hoja1!$C$11:$C$476,Hoja3!B63)</f>
        <v>0</v>
      </c>
    </row>
    <row r="64" spans="1:5" ht="51" x14ac:dyDescent="0.25">
      <c r="A64" s="52">
        <v>46</v>
      </c>
      <c r="B64" s="53" t="s">
        <v>119</v>
      </c>
      <c r="C64" s="54">
        <v>22750</v>
      </c>
      <c r="E64" s="61">
        <f>COUNTIF(Hoja1!$C$11:$C$476,Hoja3!B64)</f>
        <v>0</v>
      </c>
    </row>
    <row r="65" spans="1:5" ht="63.75" x14ac:dyDescent="0.25">
      <c r="A65" s="52">
        <v>47</v>
      </c>
      <c r="B65" s="53" t="s">
        <v>120</v>
      </c>
      <c r="C65" s="54">
        <v>34125</v>
      </c>
      <c r="E65" s="61">
        <f>COUNTIF(Hoja1!$C$11:$C$476,Hoja3!B65)</f>
        <v>0</v>
      </c>
    </row>
    <row r="66" spans="1:5" ht="51" x14ac:dyDescent="0.25">
      <c r="A66" s="52">
        <v>48</v>
      </c>
      <c r="B66" s="53" t="s">
        <v>121</v>
      </c>
      <c r="C66" s="54">
        <v>22750</v>
      </c>
      <c r="E66" s="61">
        <f>COUNTIF(Hoja1!$C$11:$C$476,Hoja3!B66)</f>
        <v>0</v>
      </c>
    </row>
    <row r="67" spans="1:5" ht="51" x14ac:dyDescent="0.25">
      <c r="A67" s="52">
        <v>49</v>
      </c>
      <c r="B67" s="53" t="s">
        <v>122</v>
      </c>
      <c r="C67" s="54">
        <v>9901.5</v>
      </c>
      <c r="E67" s="61">
        <f>COUNTIF(Hoja1!$C$11:$C$476,Hoja3!B67)</f>
        <v>0</v>
      </c>
    </row>
    <row r="68" spans="1:5" ht="76.5" x14ac:dyDescent="0.25">
      <c r="A68" s="52">
        <v>50</v>
      </c>
      <c r="B68" s="53" t="s">
        <v>212</v>
      </c>
      <c r="C68" s="54">
        <v>11375</v>
      </c>
      <c r="E68" s="61">
        <f>COUNTIF(Hoja1!$C$11:$C$476,Hoja3!B68)</f>
        <v>0</v>
      </c>
    </row>
    <row r="69" spans="1:5" ht="51" x14ac:dyDescent="0.25">
      <c r="A69" s="52">
        <v>51</v>
      </c>
      <c r="B69" s="53" t="s">
        <v>213</v>
      </c>
      <c r="C69" s="54">
        <v>1499999.54</v>
      </c>
      <c r="E69" s="61">
        <f>COUNTIF(Hoja1!$C$11:$C$476,Hoja3!B69)</f>
        <v>0</v>
      </c>
    </row>
    <row r="70" spans="1:5" ht="38.25" x14ac:dyDescent="0.25">
      <c r="A70" s="52">
        <v>2</v>
      </c>
      <c r="B70" s="53" t="s">
        <v>123</v>
      </c>
      <c r="C70" s="54">
        <v>48464.91</v>
      </c>
      <c r="E70" s="61">
        <f>COUNTIF(Hoja1!$C$11:$C$476,Hoja3!B70)</f>
        <v>0</v>
      </c>
    </row>
    <row r="71" spans="1:5" ht="38.25" x14ac:dyDescent="0.25">
      <c r="A71" s="52">
        <v>0</v>
      </c>
      <c r="B71" s="53" t="s">
        <v>124</v>
      </c>
      <c r="C71" s="54">
        <v>0.37999999988824129</v>
      </c>
      <c r="E71" s="61">
        <f>COUNTIF(Hoja1!$C$11:$C$476,Hoja3!B71)</f>
        <v>0</v>
      </c>
    </row>
    <row r="72" spans="1:5" ht="51" x14ac:dyDescent="0.25">
      <c r="A72" s="52">
        <v>1</v>
      </c>
      <c r="B72" s="53" t="s">
        <v>214</v>
      </c>
      <c r="C72" s="54">
        <v>896284.53000000014</v>
      </c>
      <c r="E72" s="61">
        <f>COUNTIF(Hoja1!$C$11:$C$476,Hoja3!B72)</f>
        <v>0</v>
      </c>
    </row>
    <row r="73" spans="1:5" ht="51" x14ac:dyDescent="0.25">
      <c r="A73" s="52">
        <v>2</v>
      </c>
      <c r="B73" s="53" t="s">
        <v>215</v>
      </c>
      <c r="C73" s="54">
        <v>585900</v>
      </c>
      <c r="E73" s="61">
        <f>COUNTIF(Hoja1!$C$11:$C$476,Hoja3!B73)</f>
        <v>0</v>
      </c>
    </row>
    <row r="74" spans="1:5" ht="51" x14ac:dyDescent="0.25">
      <c r="A74" s="52">
        <v>3</v>
      </c>
      <c r="B74" s="53" t="s">
        <v>216</v>
      </c>
      <c r="C74" s="54">
        <v>283500</v>
      </c>
      <c r="E74" s="61">
        <f>COUNTIF(Hoja1!$C$11:$C$476,Hoja3!B74)</f>
        <v>0</v>
      </c>
    </row>
    <row r="75" spans="1:5" ht="51" x14ac:dyDescent="0.25">
      <c r="A75" s="52">
        <v>4</v>
      </c>
      <c r="B75" s="53" t="s">
        <v>217</v>
      </c>
      <c r="C75" s="54">
        <v>236250</v>
      </c>
      <c r="E75" s="61">
        <f>COUNTIF(Hoja1!$C$11:$C$476,Hoja3!B75)</f>
        <v>0</v>
      </c>
    </row>
    <row r="76" spans="1:5" ht="51" x14ac:dyDescent="0.25">
      <c r="A76" s="52">
        <v>5</v>
      </c>
      <c r="B76" s="53" t="s">
        <v>218</v>
      </c>
      <c r="C76" s="54">
        <v>189000</v>
      </c>
      <c r="E76" s="61">
        <f>COUNTIF(Hoja1!$C$11:$C$476,Hoja3!B76)</f>
        <v>0</v>
      </c>
    </row>
    <row r="77" spans="1:5" ht="63.75" x14ac:dyDescent="0.25">
      <c r="A77" s="52">
        <v>6</v>
      </c>
      <c r="B77" s="53" t="s">
        <v>219</v>
      </c>
      <c r="C77" s="54">
        <v>283500</v>
      </c>
      <c r="E77" s="61">
        <f>COUNTIF(Hoja1!$C$11:$C$476,Hoja3!B77)</f>
        <v>0</v>
      </c>
    </row>
    <row r="78" spans="1:5" ht="38.25" x14ac:dyDescent="0.25">
      <c r="A78" s="52">
        <v>7</v>
      </c>
      <c r="B78" s="53" t="s">
        <v>220</v>
      </c>
      <c r="C78" s="54">
        <v>141750</v>
      </c>
      <c r="E78" s="61">
        <f>COUNTIF(Hoja1!$C$11:$C$476,Hoja3!B78)</f>
        <v>0</v>
      </c>
    </row>
    <row r="79" spans="1:5" ht="51" x14ac:dyDescent="0.25">
      <c r="A79" s="52">
        <v>8</v>
      </c>
      <c r="B79" s="53" t="s">
        <v>221</v>
      </c>
      <c r="C79" s="54">
        <v>122850</v>
      </c>
      <c r="E79" s="61">
        <f>COUNTIF(Hoja1!$C$11:$C$476,Hoja3!B79)</f>
        <v>0</v>
      </c>
    </row>
    <row r="80" spans="1:5" ht="38.25" x14ac:dyDescent="0.25">
      <c r="A80" s="52">
        <v>9</v>
      </c>
      <c r="B80" s="53" t="s">
        <v>222</v>
      </c>
      <c r="C80" s="54">
        <v>75600</v>
      </c>
      <c r="E80" s="61">
        <f>COUNTIF(Hoja1!$C$11:$C$476,Hoja3!B80)</f>
        <v>0</v>
      </c>
    </row>
    <row r="81" spans="1:5" ht="51" x14ac:dyDescent="0.25">
      <c r="A81" s="52">
        <v>10</v>
      </c>
      <c r="B81" s="53" t="s">
        <v>223</v>
      </c>
      <c r="C81" s="54">
        <v>94500</v>
      </c>
      <c r="E81" s="61">
        <f>COUNTIF(Hoja1!$C$11:$C$476,Hoja3!B81)</f>
        <v>0</v>
      </c>
    </row>
    <row r="82" spans="1:5" ht="51" x14ac:dyDescent="0.25">
      <c r="A82" s="52">
        <v>11</v>
      </c>
      <c r="B82" s="53" t="s">
        <v>224</v>
      </c>
      <c r="C82" s="54">
        <v>28350</v>
      </c>
      <c r="E82" s="61">
        <f>COUNTIF(Hoja1!$C$11:$C$476,Hoja3!B82)</f>
        <v>0</v>
      </c>
    </row>
    <row r="83" spans="1:5" ht="51" x14ac:dyDescent="0.25">
      <c r="A83" s="52">
        <v>12</v>
      </c>
      <c r="B83" s="53" t="s">
        <v>225</v>
      </c>
      <c r="C83" s="54">
        <v>66150</v>
      </c>
      <c r="E83" s="61">
        <f>COUNTIF(Hoja1!$C$11:$C$476,Hoja3!B83)</f>
        <v>0</v>
      </c>
    </row>
    <row r="84" spans="1:5" ht="38.25" x14ac:dyDescent="0.25">
      <c r="A84" s="52">
        <v>13</v>
      </c>
      <c r="B84" s="53" t="s">
        <v>226</v>
      </c>
      <c r="C84" s="54">
        <v>47250</v>
      </c>
      <c r="E84" s="61">
        <f>COUNTIF(Hoja1!$C$11:$C$476,Hoja3!B84)</f>
        <v>0</v>
      </c>
    </row>
    <row r="85" spans="1:5" ht="51" x14ac:dyDescent="0.25">
      <c r="A85" s="52">
        <v>14</v>
      </c>
      <c r="B85" s="53" t="s">
        <v>227</v>
      </c>
      <c r="C85" s="54">
        <v>47250</v>
      </c>
      <c r="E85" s="61">
        <f>COUNTIF(Hoja1!$C$11:$C$476,Hoja3!B85)</f>
        <v>0</v>
      </c>
    </row>
    <row r="86" spans="1:5" ht="51" x14ac:dyDescent="0.25">
      <c r="A86" s="52">
        <v>15</v>
      </c>
      <c r="B86" s="53" t="s">
        <v>228</v>
      </c>
      <c r="C86" s="54">
        <v>94500</v>
      </c>
      <c r="E86" s="61">
        <f>COUNTIF(Hoja1!$C$11:$C$476,Hoja3!B86)</f>
        <v>0</v>
      </c>
    </row>
    <row r="87" spans="1:5" ht="51" x14ac:dyDescent="0.25">
      <c r="A87" s="52">
        <v>16</v>
      </c>
      <c r="B87" s="53" t="s">
        <v>229</v>
      </c>
      <c r="C87" s="54">
        <v>94500</v>
      </c>
      <c r="E87" s="61">
        <f>COUNTIF(Hoja1!$C$11:$C$476,Hoja3!B87)</f>
        <v>0</v>
      </c>
    </row>
    <row r="88" spans="1:5" ht="51" x14ac:dyDescent="0.25">
      <c r="A88" s="52">
        <v>17</v>
      </c>
      <c r="B88" s="53" t="s">
        <v>230</v>
      </c>
      <c r="C88" s="54">
        <v>236250</v>
      </c>
      <c r="E88" s="61">
        <f>COUNTIF(Hoja1!$C$11:$C$476,Hoja3!B88)</f>
        <v>0</v>
      </c>
    </row>
    <row r="89" spans="1:5" ht="51" x14ac:dyDescent="0.25">
      <c r="A89" s="52">
        <v>18</v>
      </c>
      <c r="B89" s="53" t="s">
        <v>231</v>
      </c>
      <c r="C89" s="54">
        <v>75600</v>
      </c>
      <c r="E89" s="61">
        <f>COUNTIF(Hoja1!$C$11:$C$476,Hoja3!B89)</f>
        <v>0</v>
      </c>
    </row>
    <row r="90" spans="1:5" ht="51" x14ac:dyDescent="0.25">
      <c r="A90" s="52">
        <v>19</v>
      </c>
      <c r="B90" s="53" t="s">
        <v>232</v>
      </c>
      <c r="C90" s="54">
        <v>94500</v>
      </c>
      <c r="E90" s="61">
        <f>COUNTIF(Hoja1!$C$11:$C$476,Hoja3!B90)</f>
        <v>0</v>
      </c>
    </row>
    <row r="91" spans="1:5" ht="38.25" x14ac:dyDescent="0.25">
      <c r="A91" s="52">
        <v>1</v>
      </c>
      <c r="B91" s="53" t="s">
        <v>233</v>
      </c>
      <c r="C91" s="54">
        <v>150000</v>
      </c>
      <c r="E91" s="61">
        <f>COUNTIF(Hoja1!$C$11:$C$476,Hoja3!B91)</f>
        <v>0</v>
      </c>
    </row>
    <row r="92" spans="1:5" ht="38.25" x14ac:dyDescent="0.25">
      <c r="A92" s="52">
        <v>2</v>
      </c>
      <c r="B92" s="53" t="s">
        <v>234</v>
      </c>
      <c r="C92" s="54">
        <v>75000</v>
      </c>
      <c r="E92" s="61">
        <f>COUNTIF(Hoja1!$C$11:$C$476,Hoja3!B92)</f>
        <v>0</v>
      </c>
    </row>
    <row r="93" spans="1:5" ht="38.25" x14ac:dyDescent="0.25">
      <c r="A93" s="52">
        <v>3</v>
      </c>
      <c r="B93" s="53" t="s">
        <v>235</v>
      </c>
      <c r="C93" s="54">
        <v>87500</v>
      </c>
      <c r="E93" s="61">
        <f>COUNTIF(Hoja1!$C$11:$C$476,Hoja3!B93)</f>
        <v>0</v>
      </c>
    </row>
    <row r="94" spans="1:5" ht="38.25" x14ac:dyDescent="0.25">
      <c r="A94" s="52">
        <v>4</v>
      </c>
      <c r="B94" s="53" t="s">
        <v>236</v>
      </c>
      <c r="C94" s="54">
        <v>100000</v>
      </c>
      <c r="E94" s="61">
        <f>COUNTIF(Hoja1!$C$11:$C$476,Hoja3!B94)</f>
        <v>0</v>
      </c>
    </row>
    <row r="95" spans="1:5" ht="38.25" x14ac:dyDescent="0.25">
      <c r="A95" s="52">
        <v>5</v>
      </c>
      <c r="B95" s="53" t="s">
        <v>237</v>
      </c>
      <c r="C95" s="54">
        <v>100000</v>
      </c>
      <c r="E95" s="61">
        <f>COUNTIF(Hoja1!$C$11:$C$476,Hoja3!B95)</f>
        <v>0</v>
      </c>
    </row>
    <row r="96" spans="1:5" ht="38.25" x14ac:dyDescent="0.25">
      <c r="A96" s="52">
        <v>6</v>
      </c>
      <c r="B96" s="53" t="s">
        <v>238</v>
      </c>
      <c r="C96" s="54">
        <v>80000</v>
      </c>
      <c r="E96" s="61">
        <f>COUNTIF(Hoja1!$C$11:$C$476,Hoja3!B96)</f>
        <v>0</v>
      </c>
    </row>
    <row r="97" spans="1:5" ht="51" x14ac:dyDescent="0.25">
      <c r="A97" s="52">
        <v>7</v>
      </c>
      <c r="B97" s="53" t="s">
        <v>239</v>
      </c>
      <c r="C97" s="54">
        <v>75000</v>
      </c>
      <c r="E97" s="61">
        <f>COUNTIF(Hoja1!$C$11:$C$476,Hoja3!B97)</f>
        <v>0</v>
      </c>
    </row>
    <row r="98" spans="1:5" ht="38.25" x14ac:dyDescent="0.25">
      <c r="A98" s="52">
        <v>8</v>
      </c>
      <c r="B98" s="53" t="s">
        <v>240</v>
      </c>
      <c r="C98" s="54">
        <v>75000</v>
      </c>
      <c r="E98" s="61">
        <f>COUNTIF(Hoja1!$C$11:$C$476,Hoja3!B98)</f>
        <v>0</v>
      </c>
    </row>
    <row r="99" spans="1:5" ht="38.25" x14ac:dyDescent="0.25">
      <c r="A99" s="52">
        <v>9</v>
      </c>
      <c r="B99" s="53" t="s">
        <v>241</v>
      </c>
      <c r="C99" s="54">
        <v>50000</v>
      </c>
      <c r="E99" s="61">
        <f>COUNTIF(Hoja1!$C$11:$C$476,Hoja3!B99)</f>
        <v>0</v>
      </c>
    </row>
    <row r="100" spans="1:5" ht="38.25" x14ac:dyDescent="0.25">
      <c r="A100" s="52">
        <v>10</v>
      </c>
      <c r="B100" s="53" t="s">
        <v>242</v>
      </c>
      <c r="C100" s="54">
        <v>50000</v>
      </c>
      <c r="E100" s="61">
        <f>COUNTIF(Hoja1!$C$11:$C$476,Hoja3!B100)</f>
        <v>0</v>
      </c>
    </row>
    <row r="101" spans="1:5" ht="38.25" x14ac:dyDescent="0.25">
      <c r="A101" s="52">
        <v>11</v>
      </c>
      <c r="B101" s="53" t="s">
        <v>243</v>
      </c>
      <c r="C101" s="54">
        <v>45000</v>
      </c>
      <c r="E101" s="61">
        <f>COUNTIF(Hoja1!$C$11:$C$476,Hoja3!B101)</f>
        <v>0</v>
      </c>
    </row>
    <row r="102" spans="1:5" ht="38.25" x14ac:dyDescent="0.25">
      <c r="A102" s="52">
        <v>12</v>
      </c>
      <c r="B102" s="53" t="s">
        <v>244</v>
      </c>
      <c r="C102" s="54">
        <v>32500</v>
      </c>
      <c r="E102" s="61">
        <f>COUNTIF(Hoja1!$C$11:$C$476,Hoja3!B102)</f>
        <v>0</v>
      </c>
    </row>
    <row r="103" spans="1:5" ht="38.25" x14ac:dyDescent="0.25">
      <c r="A103" s="52">
        <v>13</v>
      </c>
      <c r="B103" s="53" t="s">
        <v>245</v>
      </c>
      <c r="C103" s="54">
        <v>15000</v>
      </c>
      <c r="E103" s="61">
        <f>COUNTIF(Hoja1!$C$11:$C$476,Hoja3!B103)</f>
        <v>0</v>
      </c>
    </row>
    <row r="104" spans="1:5" ht="38.25" x14ac:dyDescent="0.25">
      <c r="A104" s="52">
        <v>14</v>
      </c>
      <c r="B104" s="53" t="s">
        <v>246</v>
      </c>
      <c r="C104" s="54">
        <v>62500</v>
      </c>
      <c r="E104" s="61">
        <f>COUNTIF(Hoja1!$C$11:$C$476,Hoja3!B104)</f>
        <v>0</v>
      </c>
    </row>
    <row r="105" spans="1:5" ht="38.25" x14ac:dyDescent="0.25">
      <c r="A105" s="52">
        <v>15</v>
      </c>
      <c r="B105" s="53" t="s">
        <v>247</v>
      </c>
      <c r="C105" s="54">
        <v>32500</v>
      </c>
      <c r="E105" s="61">
        <f>COUNTIF(Hoja1!$C$11:$C$476,Hoja3!B105)</f>
        <v>0</v>
      </c>
    </row>
    <row r="106" spans="1:5" ht="51" x14ac:dyDescent="0.25">
      <c r="A106" s="52">
        <v>16</v>
      </c>
      <c r="B106" s="53" t="s">
        <v>248</v>
      </c>
      <c r="C106" s="54">
        <v>25000</v>
      </c>
      <c r="E106" s="61">
        <f>COUNTIF(Hoja1!$C$11:$C$476,Hoja3!B106)</f>
        <v>0</v>
      </c>
    </row>
    <row r="107" spans="1:5" ht="38.25" x14ac:dyDescent="0.25">
      <c r="A107" s="52">
        <v>17</v>
      </c>
      <c r="B107" s="53" t="s">
        <v>249</v>
      </c>
      <c r="C107" s="54">
        <v>12500</v>
      </c>
      <c r="E107" s="61">
        <f>COUNTIF(Hoja1!$C$11:$C$476,Hoja3!B107)</f>
        <v>0</v>
      </c>
    </row>
    <row r="108" spans="1:5" ht="38.25" x14ac:dyDescent="0.25">
      <c r="A108" s="52">
        <v>18</v>
      </c>
      <c r="B108" s="53" t="s">
        <v>250</v>
      </c>
      <c r="C108" s="54">
        <v>12500</v>
      </c>
      <c r="E108" s="61">
        <f>COUNTIF(Hoja1!$C$11:$C$476,Hoja3!B108)</f>
        <v>0</v>
      </c>
    </row>
    <row r="109" spans="1:5" ht="38.25" x14ac:dyDescent="0.25">
      <c r="A109" s="52">
        <v>19</v>
      </c>
      <c r="B109" s="53" t="s">
        <v>251</v>
      </c>
      <c r="C109" s="54">
        <v>27500</v>
      </c>
      <c r="E109" s="61">
        <f>COUNTIF(Hoja1!$C$11:$C$476,Hoja3!B109)</f>
        <v>0</v>
      </c>
    </row>
    <row r="110" spans="1:5" ht="38.25" x14ac:dyDescent="0.25">
      <c r="A110" s="52">
        <v>20</v>
      </c>
      <c r="B110" s="53" t="s">
        <v>252</v>
      </c>
      <c r="C110" s="54">
        <v>7500</v>
      </c>
      <c r="E110" s="61">
        <f>COUNTIF(Hoja1!$C$11:$C$476,Hoja3!B110)</f>
        <v>0</v>
      </c>
    </row>
    <row r="111" spans="1:5" ht="38.25" x14ac:dyDescent="0.25">
      <c r="A111" s="52">
        <v>21</v>
      </c>
      <c r="B111" s="53" t="s">
        <v>253</v>
      </c>
      <c r="C111" s="54">
        <v>15000</v>
      </c>
      <c r="E111" s="61">
        <f>COUNTIF(Hoja1!$C$11:$C$476,Hoja3!B111)</f>
        <v>0</v>
      </c>
    </row>
    <row r="112" spans="1:5" ht="38.25" x14ac:dyDescent="0.25">
      <c r="A112" s="52">
        <v>22</v>
      </c>
      <c r="B112" s="53" t="s">
        <v>254</v>
      </c>
      <c r="C112" s="54">
        <v>17500</v>
      </c>
      <c r="E112" s="61">
        <f>COUNTIF(Hoja1!$C$11:$C$476,Hoja3!B112)</f>
        <v>0</v>
      </c>
    </row>
    <row r="113" spans="1:5" ht="38.25" x14ac:dyDescent="0.25">
      <c r="A113" s="52">
        <v>23</v>
      </c>
      <c r="B113" s="53" t="s">
        <v>255</v>
      </c>
      <c r="C113" s="54">
        <v>55000</v>
      </c>
      <c r="E113" s="61">
        <f>COUNTIF(Hoja1!$C$11:$C$476,Hoja3!B113)</f>
        <v>0</v>
      </c>
    </row>
    <row r="114" spans="1:5" ht="38.25" x14ac:dyDescent="0.25">
      <c r="A114" s="52">
        <v>24</v>
      </c>
      <c r="B114" s="53" t="s">
        <v>256</v>
      </c>
      <c r="C114" s="54">
        <v>62500</v>
      </c>
      <c r="E114" s="61">
        <f>COUNTIF(Hoja1!$C$11:$C$476,Hoja3!B114)</f>
        <v>0</v>
      </c>
    </row>
    <row r="115" spans="1:5" ht="38.25" x14ac:dyDescent="0.25">
      <c r="A115" s="52">
        <v>25</v>
      </c>
      <c r="B115" s="53" t="s">
        <v>257</v>
      </c>
      <c r="C115" s="54">
        <v>25000</v>
      </c>
      <c r="E115" s="61">
        <f>COUNTIF(Hoja1!$C$11:$C$476,Hoja3!B115)</f>
        <v>0</v>
      </c>
    </row>
    <row r="116" spans="1:5" ht="38.25" x14ac:dyDescent="0.25">
      <c r="A116" s="52">
        <v>26</v>
      </c>
      <c r="B116" s="53" t="s">
        <v>258</v>
      </c>
      <c r="C116" s="54">
        <v>62500</v>
      </c>
      <c r="E116" s="61">
        <f>COUNTIF(Hoja1!$C$11:$C$476,Hoja3!B116)</f>
        <v>0</v>
      </c>
    </row>
    <row r="117" spans="1:5" ht="51" x14ac:dyDescent="0.25">
      <c r="A117" s="52">
        <v>27</v>
      </c>
      <c r="B117" s="53" t="s">
        <v>259</v>
      </c>
      <c r="C117" s="54">
        <v>25000</v>
      </c>
      <c r="E117" s="61">
        <f>COUNTIF(Hoja1!$C$11:$C$476,Hoja3!B117)</f>
        <v>0</v>
      </c>
    </row>
    <row r="118" spans="1:5" ht="38.25" x14ac:dyDescent="0.25">
      <c r="A118" s="52">
        <v>28</v>
      </c>
      <c r="B118" s="53" t="s">
        <v>260</v>
      </c>
      <c r="C118" s="54">
        <v>90000</v>
      </c>
      <c r="E118" s="61">
        <f>COUNTIF(Hoja1!$C$11:$C$476,Hoja3!B118)</f>
        <v>0</v>
      </c>
    </row>
    <row r="119" spans="1:5" ht="38.25" x14ac:dyDescent="0.25">
      <c r="A119" s="52">
        <v>29</v>
      </c>
      <c r="B119" s="53" t="s">
        <v>261</v>
      </c>
      <c r="C119" s="54">
        <v>40000</v>
      </c>
      <c r="E119" s="61">
        <f>COUNTIF(Hoja1!$C$11:$C$476,Hoja3!B119)</f>
        <v>0</v>
      </c>
    </row>
    <row r="120" spans="1:5" ht="38.25" x14ac:dyDescent="0.25">
      <c r="A120" s="52">
        <v>30</v>
      </c>
      <c r="B120" s="53" t="s">
        <v>262</v>
      </c>
      <c r="C120" s="54">
        <v>20000</v>
      </c>
      <c r="E120" s="61">
        <f>COUNTIF(Hoja1!$C$11:$C$476,Hoja3!B120)</f>
        <v>0</v>
      </c>
    </row>
    <row r="121" spans="1:5" ht="38.25" x14ac:dyDescent="0.25">
      <c r="A121" s="52">
        <v>31</v>
      </c>
      <c r="B121" s="53" t="s">
        <v>263</v>
      </c>
      <c r="C121" s="54">
        <v>47500</v>
      </c>
      <c r="E121" s="61">
        <f>COUNTIF(Hoja1!$C$11:$C$476,Hoja3!B121)</f>
        <v>0</v>
      </c>
    </row>
    <row r="122" spans="1:5" ht="38.25" x14ac:dyDescent="0.25">
      <c r="A122" s="52">
        <v>1</v>
      </c>
      <c r="B122" s="53" t="s">
        <v>264</v>
      </c>
      <c r="C122" s="54">
        <v>96908.93</v>
      </c>
      <c r="E122" s="61">
        <f>COUNTIF(Hoja1!$C$11:$C$476,Hoja3!B122)</f>
        <v>0</v>
      </c>
    </row>
    <row r="123" spans="1:5" ht="38.25" x14ac:dyDescent="0.25">
      <c r="A123" s="52">
        <v>2</v>
      </c>
      <c r="B123" s="53" t="s">
        <v>265</v>
      </c>
      <c r="C123" s="54">
        <v>255000</v>
      </c>
      <c r="E123" s="61">
        <f>COUNTIF(Hoja1!$C$11:$C$476,Hoja3!B123)</f>
        <v>0</v>
      </c>
    </row>
    <row r="124" spans="1:5" ht="38.25" x14ac:dyDescent="0.25">
      <c r="A124" s="52">
        <v>3</v>
      </c>
      <c r="B124" s="53" t="s">
        <v>266</v>
      </c>
      <c r="C124" s="54">
        <v>863091.07</v>
      </c>
      <c r="E124" s="61">
        <f>COUNTIF(Hoja1!$C$11:$C$476,Hoja3!B124)</f>
        <v>0</v>
      </c>
    </row>
    <row r="125" spans="1:5" ht="51" x14ac:dyDescent="0.25">
      <c r="A125" s="52">
        <v>4</v>
      </c>
      <c r="B125" s="53" t="s">
        <v>267</v>
      </c>
      <c r="C125" s="54">
        <v>255000</v>
      </c>
      <c r="E125" s="61">
        <f>COUNTIF(Hoja1!$C$11:$C$476,Hoja3!B125)</f>
        <v>0</v>
      </c>
    </row>
    <row r="126" spans="1:5" ht="38.25" x14ac:dyDescent="0.25">
      <c r="A126" s="52">
        <v>5</v>
      </c>
      <c r="B126" s="53" t="s">
        <v>268</v>
      </c>
      <c r="C126" s="54">
        <v>595000</v>
      </c>
      <c r="E126" s="61">
        <f>COUNTIF(Hoja1!$C$11:$C$476,Hoja3!B126)</f>
        <v>0</v>
      </c>
    </row>
    <row r="127" spans="1:5" ht="51" x14ac:dyDescent="0.25">
      <c r="A127" s="52">
        <v>6</v>
      </c>
      <c r="B127" s="53" t="s">
        <v>269</v>
      </c>
      <c r="C127" s="54">
        <v>255000</v>
      </c>
      <c r="E127" s="61">
        <f>COUNTIF(Hoja1!$C$11:$C$476,Hoja3!B127)</f>
        <v>0</v>
      </c>
    </row>
    <row r="128" spans="1:5" ht="38.25" x14ac:dyDescent="0.25">
      <c r="A128" s="52">
        <v>7</v>
      </c>
      <c r="B128" s="53" t="s">
        <v>270</v>
      </c>
      <c r="C128" s="54">
        <v>170000</v>
      </c>
      <c r="E128" s="61">
        <f>COUNTIF(Hoja1!$C$11:$C$476,Hoja3!B128)</f>
        <v>0</v>
      </c>
    </row>
    <row r="129" spans="1:5" ht="38.25" x14ac:dyDescent="0.25">
      <c r="A129" s="52">
        <v>8</v>
      </c>
      <c r="B129" s="53" t="s">
        <v>271</v>
      </c>
      <c r="C129" s="54">
        <v>170000</v>
      </c>
      <c r="E129" s="61">
        <f>COUNTIF(Hoja1!$C$11:$C$476,Hoja3!B129)</f>
        <v>0</v>
      </c>
    </row>
    <row r="130" spans="1:5" ht="38.25" x14ac:dyDescent="0.25">
      <c r="A130" s="52">
        <v>9</v>
      </c>
      <c r="B130" s="53" t="s">
        <v>272</v>
      </c>
      <c r="C130" s="54">
        <v>170000</v>
      </c>
      <c r="E130" s="61">
        <f>COUNTIF(Hoja1!$C$11:$C$476,Hoja3!B130)</f>
        <v>0</v>
      </c>
    </row>
    <row r="131" spans="1:5" ht="38.25" x14ac:dyDescent="0.25">
      <c r="A131" s="52">
        <v>10</v>
      </c>
      <c r="B131" s="53" t="s">
        <v>273</v>
      </c>
      <c r="C131" s="54">
        <v>170000</v>
      </c>
      <c r="E131" s="61">
        <f>COUNTIF(Hoja1!$C$11:$C$476,Hoja3!B131)</f>
        <v>0</v>
      </c>
    </row>
    <row r="132" spans="1:5" ht="25.5" x14ac:dyDescent="0.25">
      <c r="A132" s="52">
        <v>2</v>
      </c>
      <c r="B132" s="53" t="s">
        <v>274</v>
      </c>
      <c r="C132" s="54">
        <v>139877.96</v>
      </c>
      <c r="E132" s="61">
        <f>COUNTIF(Hoja1!$C$11:$C$476,Hoja3!B132)</f>
        <v>0</v>
      </c>
    </row>
    <row r="133" spans="1:5" ht="38.25" x14ac:dyDescent="0.25">
      <c r="A133" s="52">
        <v>3</v>
      </c>
      <c r="B133" s="53" t="s">
        <v>275</v>
      </c>
      <c r="C133" s="54">
        <v>404594.35</v>
      </c>
      <c r="E133" s="61">
        <f>COUNTIF(Hoja1!$C$11:$C$476,Hoja3!B133)</f>
        <v>0</v>
      </c>
    </row>
    <row r="134" spans="1:5" ht="25.5" x14ac:dyDescent="0.25">
      <c r="A134" s="52">
        <v>4</v>
      </c>
      <c r="B134" s="53" t="s">
        <v>276</v>
      </c>
      <c r="C134" s="54">
        <v>404594.35</v>
      </c>
      <c r="E134" s="61">
        <f>COUNTIF(Hoja1!$C$11:$C$476,Hoja3!B134)</f>
        <v>0</v>
      </c>
    </row>
    <row r="135" spans="1:5" ht="38.25" x14ac:dyDescent="0.25">
      <c r="A135" s="52">
        <v>5</v>
      </c>
      <c r="B135" s="53" t="s">
        <v>277</v>
      </c>
      <c r="C135" s="54">
        <v>404594.35</v>
      </c>
      <c r="E135" s="61">
        <f>COUNTIF(Hoja1!$C$11:$C$476,Hoja3!B135)</f>
        <v>0</v>
      </c>
    </row>
    <row r="136" spans="1:5" ht="25.5" x14ac:dyDescent="0.25">
      <c r="A136" s="52">
        <v>6</v>
      </c>
      <c r="B136" s="53" t="s">
        <v>278</v>
      </c>
      <c r="C136" s="54">
        <v>202297.19</v>
      </c>
      <c r="E136" s="61">
        <f>COUNTIF(Hoja1!$C$11:$C$476,Hoja3!B136)</f>
        <v>0</v>
      </c>
    </row>
    <row r="137" spans="1:5" ht="25.5" x14ac:dyDescent="0.25">
      <c r="A137" s="52">
        <v>7</v>
      </c>
      <c r="B137" s="53" t="s">
        <v>279</v>
      </c>
      <c r="C137" s="54">
        <v>404594.35</v>
      </c>
      <c r="E137" s="61">
        <f>COUNTIF(Hoja1!$C$11:$C$476,Hoja3!B137)</f>
        <v>0</v>
      </c>
    </row>
    <row r="138" spans="1:5" ht="25.5" x14ac:dyDescent="0.25">
      <c r="A138" s="52">
        <v>8</v>
      </c>
      <c r="B138" s="53" t="s">
        <v>280</v>
      </c>
      <c r="C138" s="54">
        <v>404594.35</v>
      </c>
      <c r="E138" s="61">
        <f>COUNTIF(Hoja1!$C$11:$C$476,Hoja3!B138)</f>
        <v>0</v>
      </c>
    </row>
    <row r="139" spans="1:5" ht="25.5" x14ac:dyDescent="0.25">
      <c r="A139" s="52">
        <v>9</v>
      </c>
      <c r="B139" s="53" t="s">
        <v>281</v>
      </c>
      <c r="C139" s="54">
        <v>202297.19</v>
      </c>
      <c r="E139" s="61">
        <f>COUNTIF(Hoja1!$C$11:$C$476,Hoja3!B139)</f>
        <v>0</v>
      </c>
    </row>
    <row r="140" spans="1:5" ht="25.5" x14ac:dyDescent="0.25">
      <c r="A140" s="52">
        <v>10</v>
      </c>
      <c r="B140" s="53" t="s">
        <v>282</v>
      </c>
      <c r="C140" s="54">
        <v>101148.6</v>
      </c>
      <c r="E140" s="61">
        <f>COUNTIF(Hoja1!$C$11:$C$476,Hoja3!B140)</f>
        <v>0</v>
      </c>
    </row>
    <row r="141" spans="1:5" ht="38.25" x14ac:dyDescent="0.25">
      <c r="A141" s="52">
        <v>11</v>
      </c>
      <c r="B141" s="53" t="s">
        <v>283</v>
      </c>
      <c r="C141" s="54">
        <v>2707.9</v>
      </c>
      <c r="E141" s="61">
        <f>COUNTIF(Hoja1!$C$11:$C$476,Hoja3!B141)</f>
        <v>0</v>
      </c>
    </row>
    <row r="142" spans="1:5" ht="25.5" x14ac:dyDescent="0.25">
      <c r="A142" s="52">
        <v>1</v>
      </c>
      <c r="B142" s="53" t="s">
        <v>126</v>
      </c>
      <c r="C142" s="54">
        <v>14393.299999999988</v>
      </c>
      <c r="E142" s="61">
        <f>COUNTIF(Hoja1!$C$11:$C$476,Hoja3!B142)</f>
        <v>0</v>
      </c>
    </row>
    <row r="143" spans="1:5" ht="38.25" x14ac:dyDescent="0.25">
      <c r="A143" s="52">
        <v>2</v>
      </c>
      <c r="B143" s="53" t="s">
        <v>284</v>
      </c>
      <c r="C143" s="54">
        <v>89880</v>
      </c>
      <c r="E143" s="61">
        <f>COUNTIF(Hoja1!$C$11:$C$476,Hoja3!B143)</f>
        <v>0</v>
      </c>
    </row>
    <row r="144" spans="1:5" ht="25.5" x14ac:dyDescent="0.25">
      <c r="A144" s="52">
        <v>3</v>
      </c>
      <c r="B144" s="53" t="s">
        <v>285</v>
      </c>
      <c r="C144" s="54">
        <v>179759.96</v>
      </c>
      <c r="E144" s="61">
        <f>COUNTIF(Hoja1!$C$11:$C$476,Hoja3!B144)</f>
        <v>0</v>
      </c>
    </row>
    <row r="145" spans="1:5" ht="25.5" x14ac:dyDescent="0.25">
      <c r="A145" s="52">
        <v>4</v>
      </c>
      <c r="B145" s="53" t="s">
        <v>286</v>
      </c>
      <c r="C145" s="54">
        <v>89880</v>
      </c>
      <c r="E145" s="61">
        <f>COUNTIF(Hoja1!$C$11:$C$476,Hoja3!B145)</f>
        <v>0</v>
      </c>
    </row>
    <row r="146" spans="1:5" ht="38.25" x14ac:dyDescent="0.25">
      <c r="A146" s="52">
        <v>5</v>
      </c>
      <c r="B146" s="53" t="s">
        <v>287</v>
      </c>
      <c r="C146" s="54">
        <v>449399.93</v>
      </c>
      <c r="E146" s="61">
        <f>COUNTIF(Hoja1!$C$11:$C$476,Hoja3!B146)</f>
        <v>0</v>
      </c>
    </row>
    <row r="147" spans="1:5" ht="38.25" x14ac:dyDescent="0.25">
      <c r="A147" s="52">
        <v>6</v>
      </c>
      <c r="B147" s="53" t="s">
        <v>288</v>
      </c>
      <c r="C147" s="54">
        <v>89880</v>
      </c>
      <c r="E147" s="61">
        <f>COUNTIF(Hoja1!$C$11:$C$476,Hoja3!B147)</f>
        <v>0</v>
      </c>
    </row>
    <row r="148" spans="1:5" ht="38.25" x14ac:dyDescent="0.25">
      <c r="A148" s="52">
        <v>1</v>
      </c>
      <c r="B148" s="53" t="s">
        <v>127</v>
      </c>
      <c r="C148" s="54">
        <v>1158798.8899999999</v>
      </c>
      <c r="E148" s="61">
        <f>COUNTIF(Hoja1!$C$11:$C$476,Hoja3!B148)</f>
        <v>0</v>
      </c>
    </row>
    <row r="149" spans="1:5" ht="51" x14ac:dyDescent="0.25">
      <c r="A149" s="52">
        <v>2</v>
      </c>
      <c r="B149" s="53" t="s">
        <v>128</v>
      </c>
      <c r="C149" s="54">
        <v>2230489.56</v>
      </c>
      <c r="E149" s="61">
        <f>COUNTIF(Hoja1!$C$11:$C$476,Hoja3!B149)</f>
        <v>0</v>
      </c>
    </row>
    <row r="150" spans="1:5" ht="51" x14ac:dyDescent="0.25">
      <c r="A150" s="52">
        <v>3</v>
      </c>
      <c r="B150" s="53" t="s">
        <v>129</v>
      </c>
      <c r="C150" s="54">
        <v>1930489.56</v>
      </c>
      <c r="E150" s="61">
        <f>COUNTIF(Hoja1!$C$11:$C$476,Hoja3!B150)</f>
        <v>0</v>
      </c>
    </row>
    <row r="151" spans="1:5" ht="51" x14ac:dyDescent="0.25">
      <c r="A151" s="52">
        <v>4</v>
      </c>
      <c r="B151" s="53" t="s">
        <v>130</v>
      </c>
      <c r="C151" s="54">
        <v>1000000</v>
      </c>
      <c r="E151" s="61">
        <f>COUNTIF(Hoja1!$C$11:$C$476,Hoja3!B151)</f>
        <v>0</v>
      </c>
    </row>
    <row r="152" spans="1:5" ht="38.25" x14ac:dyDescent="0.25">
      <c r="A152" s="52">
        <v>5</v>
      </c>
      <c r="B152" s="53" t="s">
        <v>131</v>
      </c>
      <c r="C152" s="54">
        <v>300000</v>
      </c>
      <c r="E152" s="61">
        <f>COUNTIF(Hoja1!$C$11:$C$476,Hoja3!B152)</f>
        <v>0</v>
      </c>
    </row>
    <row r="153" spans="1:5" ht="38.25" x14ac:dyDescent="0.25">
      <c r="A153" s="52">
        <v>6</v>
      </c>
      <c r="B153" s="53" t="s">
        <v>132</v>
      </c>
      <c r="C153" s="54">
        <v>1500000</v>
      </c>
      <c r="E153" s="61">
        <f>COUNTIF(Hoja1!$C$11:$C$476,Hoja3!B153)</f>
        <v>0</v>
      </c>
    </row>
    <row r="154" spans="1:5" ht="38.25" x14ac:dyDescent="0.25">
      <c r="A154" s="52">
        <v>7</v>
      </c>
      <c r="B154" s="53" t="s">
        <v>133</v>
      </c>
      <c r="C154" s="54">
        <v>850000</v>
      </c>
      <c r="E154" s="61">
        <f>COUNTIF(Hoja1!$C$11:$C$476,Hoja3!B154)</f>
        <v>0</v>
      </c>
    </row>
    <row r="155" spans="1:5" ht="38.25" x14ac:dyDescent="0.25">
      <c r="A155" s="52">
        <v>8</v>
      </c>
      <c r="B155" s="53" t="s">
        <v>134</v>
      </c>
      <c r="C155" s="54">
        <v>695032.62</v>
      </c>
      <c r="E155" s="61">
        <f>COUNTIF(Hoja1!$C$11:$C$476,Hoja3!B155)</f>
        <v>0</v>
      </c>
    </row>
    <row r="156" spans="1:5" ht="38.25" x14ac:dyDescent="0.25">
      <c r="A156" s="52">
        <v>9</v>
      </c>
      <c r="B156" s="53" t="s">
        <v>135</v>
      </c>
      <c r="C156" s="54">
        <v>2230489.56</v>
      </c>
      <c r="E156" s="61">
        <f>COUNTIF(Hoja1!$C$11:$C$476,Hoja3!B156)</f>
        <v>0</v>
      </c>
    </row>
    <row r="157" spans="1:5" ht="38.25" x14ac:dyDescent="0.25">
      <c r="A157" s="52">
        <v>10</v>
      </c>
      <c r="B157" s="53" t="s">
        <v>136</v>
      </c>
      <c r="C157" s="54">
        <v>550000</v>
      </c>
      <c r="E157" s="61">
        <f>COUNTIF(Hoja1!$C$11:$C$476,Hoja3!B157)</f>
        <v>0</v>
      </c>
    </row>
    <row r="158" spans="1:5" ht="38.25" x14ac:dyDescent="0.25">
      <c r="A158" s="52">
        <v>11</v>
      </c>
      <c r="B158" s="53" t="s">
        <v>137</v>
      </c>
      <c r="C158" s="54">
        <v>723180.63</v>
      </c>
      <c r="E158" s="61">
        <f>COUNTIF(Hoja1!$C$11:$C$476,Hoja3!B158)</f>
        <v>0</v>
      </c>
    </row>
    <row r="159" spans="1:5" ht="38.25" x14ac:dyDescent="0.25">
      <c r="A159" s="52">
        <v>12</v>
      </c>
      <c r="B159" s="55" t="s">
        <v>138</v>
      </c>
      <c r="C159" s="56">
        <v>900000</v>
      </c>
      <c r="E159" s="61">
        <f>COUNTIF(Hoja1!$C$11:$C$476,Hoja3!B159)</f>
        <v>0</v>
      </c>
    </row>
    <row r="160" spans="1:5" ht="38.25" x14ac:dyDescent="0.25">
      <c r="A160" s="52">
        <v>1</v>
      </c>
      <c r="B160" s="53" t="s">
        <v>139</v>
      </c>
      <c r="C160" s="54">
        <v>1490841.88</v>
      </c>
      <c r="E160" s="61">
        <f>COUNTIF(Hoja1!$C$11:$C$476,Hoja3!B160)</f>
        <v>0</v>
      </c>
    </row>
    <row r="161" spans="1:13" ht="38.25" x14ac:dyDescent="0.25">
      <c r="A161" s="52">
        <v>2</v>
      </c>
      <c r="B161" s="53" t="s">
        <v>140</v>
      </c>
      <c r="C161" s="54">
        <v>142789.46999999974</v>
      </c>
      <c r="E161" s="61">
        <f>COUNTIF(Hoja1!$C$11:$C$476,Hoja3!B161)</f>
        <v>0</v>
      </c>
    </row>
    <row r="162" spans="1:13" ht="25.5" x14ac:dyDescent="0.25">
      <c r="A162" s="52">
        <v>3</v>
      </c>
      <c r="B162" s="53" t="s">
        <v>141</v>
      </c>
      <c r="C162" s="54">
        <v>168010.77</v>
      </c>
      <c r="E162" s="61">
        <f>COUNTIF(Hoja1!$C$11:$C$476,Hoja3!B162)</f>
        <v>0</v>
      </c>
    </row>
    <row r="163" spans="1:13" ht="38.25" x14ac:dyDescent="0.25">
      <c r="A163" s="52">
        <v>4</v>
      </c>
      <c r="B163" s="53" t="s">
        <v>142</v>
      </c>
      <c r="C163" s="54">
        <v>11264.010000000009</v>
      </c>
      <c r="E163" s="61">
        <f>COUNTIF(Hoja1!$C$11:$C$476,Hoja3!B163)</f>
        <v>0</v>
      </c>
    </row>
    <row r="164" spans="1:13" ht="38.25" x14ac:dyDescent="0.25">
      <c r="A164" s="52">
        <v>5</v>
      </c>
      <c r="B164" s="53" t="s">
        <v>143</v>
      </c>
      <c r="C164" s="54">
        <v>702406.26</v>
      </c>
      <c r="E164" s="61">
        <f>COUNTIF(Hoja1!$C$11:$C$476,Hoja3!B164)</f>
        <v>0</v>
      </c>
    </row>
    <row r="165" spans="1:13" ht="51" x14ac:dyDescent="0.25">
      <c r="A165" s="52">
        <v>6</v>
      </c>
      <c r="B165" s="53" t="s">
        <v>144</v>
      </c>
      <c r="C165" s="54">
        <v>4000000</v>
      </c>
      <c r="E165" s="61">
        <f>COUNTIF(Hoja1!$C$11:$C$476,Hoja3!B165)</f>
        <v>0</v>
      </c>
      <c r="M165" s="54" t="s">
        <v>297</v>
      </c>
    </row>
    <row r="166" spans="1:13" ht="51" x14ac:dyDescent="0.25">
      <c r="A166" s="52">
        <v>7</v>
      </c>
      <c r="B166" s="53" t="s">
        <v>145</v>
      </c>
      <c r="C166" s="54">
        <v>3000000</v>
      </c>
      <c r="E166" s="61">
        <f>COUNTIF(Hoja1!$C$11:$C$476,Hoja3!B166)</f>
        <v>0</v>
      </c>
    </row>
    <row r="167" spans="1:13" ht="38.25" x14ac:dyDescent="0.25">
      <c r="A167" s="52">
        <v>8</v>
      </c>
      <c r="B167" s="53" t="s">
        <v>146</v>
      </c>
      <c r="C167" s="54">
        <v>6900000</v>
      </c>
      <c r="E167" s="61">
        <f>COUNTIF(Hoja1!$C$11:$C$476,Hoja3!B167)</f>
        <v>0</v>
      </c>
    </row>
    <row r="168" spans="1:13" ht="38.25" x14ac:dyDescent="0.25">
      <c r="A168" s="52">
        <v>11</v>
      </c>
      <c r="B168" s="53" t="s">
        <v>147</v>
      </c>
      <c r="C168" s="54">
        <v>2745290.35</v>
      </c>
      <c r="E168" s="61">
        <f>COUNTIF(Hoja1!$C$11:$C$476,Hoja3!B168)</f>
        <v>0</v>
      </c>
    </row>
    <row r="169" spans="1:13" ht="38.25" x14ac:dyDescent="0.25">
      <c r="A169" s="52">
        <v>12</v>
      </c>
      <c r="B169" s="53" t="s">
        <v>148</v>
      </c>
      <c r="C169" s="54">
        <v>1800000</v>
      </c>
      <c r="E169" s="61">
        <f>COUNTIF(Hoja1!$C$11:$C$476,Hoja3!B169)</f>
        <v>0</v>
      </c>
    </row>
    <row r="170" spans="1:13" ht="38.25" x14ac:dyDescent="0.25">
      <c r="A170" s="52">
        <v>13</v>
      </c>
      <c r="B170" s="53" t="s">
        <v>149</v>
      </c>
      <c r="C170" s="54">
        <v>3000000</v>
      </c>
      <c r="E170" s="61">
        <f>COUNTIF(Hoja1!$C$11:$C$476,Hoja3!B170)</f>
        <v>0</v>
      </c>
    </row>
    <row r="171" spans="1:13" ht="38.25" x14ac:dyDescent="0.25">
      <c r="A171" s="52">
        <v>14</v>
      </c>
      <c r="B171" s="53" t="s">
        <v>150</v>
      </c>
      <c r="C171" s="54">
        <v>136194.82</v>
      </c>
      <c r="E171" s="61">
        <f>COUNTIF(Hoja1!$C$11:$C$476,Hoja3!B171)</f>
        <v>0</v>
      </c>
    </row>
    <row r="172" spans="1:13" ht="51" x14ac:dyDescent="0.25">
      <c r="A172" s="52">
        <v>15</v>
      </c>
      <c r="B172" s="53" t="s">
        <v>151</v>
      </c>
      <c r="C172" s="54">
        <v>176342.71</v>
      </c>
      <c r="E172" s="61">
        <f>COUNTIF(Hoja1!$C$11:$C$476,Hoja3!B172)</f>
        <v>0</v>
      </c>
    </row>
    <row r="173" spans="1:13" ht="38.25" x14ac:dyDescent="0.25">
      <c r="A173" s="52">
        <v>16</v>
      </c>
      <c r="B173" s="53" t="s">
        <v>152</v>
      </c>
      <c r="C173" s="54">
        <v>125156.17</v>
      </c>
      <c r="E173" s="61">
        <f>COUNTIF(Hoja1!$C$11:$C$476,Hoja3!B173)</f>
        <v>0</v>
      </c>
    </row>
    <row r="174" spans="1:13" ht="38.25" x14ac:dyDescent="0.25">
      <c r="A174" s="52">
        <v>17</v>
      </c>
      <c r="B174" s="53" t="s">
        <v>153</v>
      </c>
      <c r="C174" s="54">
        <v>340723.97</v>
      </c>
      <c r="E174" s="61">
        <f>COUNTIF(Hoja1!$C$11:$C$476,Hoja3!B174)</f>
        <v>0</v>
      </c>
    </row>
    <row r="175" spans="1:13" ht="38.25" x14ac:dyDescent="0.25">
      <c r="A175" s="52">
        <v>18</v>
      </c>
      <c r="B175" s="53" t="s">
        <v>154</v>
      </c>
      <c r="C175" s="54">
        <v>303850.99</v>
      </c>
      <c r="E175" s="61">
        <f>COUNTIF(Hoja1!$C$11:$C$476,Hoja3!B175)</f>
        <v>0</v>
      </c>
    </row>
    <row r="176" spans="1:13" ht="38.25" x14ac:dyDescent="0.25">
      <c r="A176" s="52">
        <v>19</v>
      </c>
      <c r="B176" s="53" t="s">
        <v>155</v>
      </c>
      <c r="C176" s="54">
        <v>128448.73</v>
      </c>
      <c r="E176" s="61">
        <f>COUNTIF(Hoja1!$C$11:$C$476,Hoja3!B176)</f>
        <v>0</v>
      </c>
    </row>
    <row r="177" spans="1:5" ht="38.25" x14ac:dyDescent="0.25">
      <c r="A177" s="52">
        <v>20</v>
      </c>
      <c r="B177" s="53" t="s">
        <v>156</v>
      </c>
      <c r="C177" s="54">
        <v>134835.89000000001</v>
      </c>
      <c r="E177" s="61">
        <f>COUNTIF(Hoja1!$C$11:$C$476,Hoja3!B177)</f>
        <v>0</v>
      </c>
    </row>
    <row r="178" spans="1:5" ht="38.25" x14ac:dyDescent="0.25">
      <c r="A178" s="52">
        <v>21</v>
      </c>
      <c r="B178" s="53" t="s">
        <v>157</v>
      </c>
      <c r="C178" s="54">
        <v>168302.47</v>
      </c>
      <c r="E178" s="61">
        <f>COUNTIF(Hoja1!$C$11:$C$476,Hoja3!B178)</f>
        <v>0</v>
      </c>
    </row>
    <row r="179" spans="1:5" ht="51" x14ac:dyDescent="0.25">
      <c r="A179" s="52">
        <v>22</v>
      </c>
      <c r="B179" s="53" t="s">
        <v>158</v>
      </c>
      <c r="C179" s="54">
        <v>169979.91</v>
      </c>
      <c r="E179" s="61">
        <f>COUNTIF(Hoja1!$C$11:$C$476,Hoja3!B179)</f>
        <v>0</v>
      </c>
    </row>
    <row r="180" spans="1:5" ht="38.25" x14ac:dyDescent="0.25">
      <c r="A180" s="52">
        <v>23</v>
      </c>
      <c r="B180" s="53" t="s">
        <v>159</v>
      </c>
      <c r="C180" s="54">
        <v>116086.3</v>
      </c>
      <c r="E180" s="61">
        <f>COUNTIF(Hoja1!$C$11:$C$476,Hoja3!B180)</f>
        <v>0</v>
      </c>
    </row>
    <row r="181" spans="1:5" ht="38.25" x14ac:dyDescent="0.25">
      <c r="A181" s="52">
        <v>24</v>
      </c>
      <c r="B181" s="53" t="s">
        <v>160</v>
      </c>
      <c r="C181" s="54">
        <v>128042.44</v>
      </c>
      <c r="E181" s="61">
        <f>COUNTIF(Hoja1!$C$11:$C$476,Hoja3!B181)</f>
        <v>0</v>
      </c>
    </row>
    <row r="182" spans="1:5" ht="51" x14ac:dyDescent="0.25">
      <c r="A182" s="52">
        <v>25</v>
      </c>
      <c r="B182" s="53" t="s">
        <v>161</v>
      </c>
      <c r="C182" s="54">
        <v>258037.59</v>
      </c>
      <c r="E182" s="61">
        <f>COUNTIF(Hoja1!$C$11:$C$476,Hoja3!B182)</f>
        <v>0</v>
      </c>
    </row>
    <row r="183" spans="1:5" ht="38.25" x14ac:dyDescent="0.25">
      <c r="A183" s="52">
        <v>26</v>
      </c>
      <c r="B183" s="53" t="s">
        <v>162</v>
      </c>
      <c r="C183" s="54">
        <v>14500000</v>
      </c>
      <c r="E183" s="61">
        <f>COUNTIF(Hoja1!$C$11:$C$476,Hoja3!B183)</f>
        <v>0</v>
      </c>
    </row>
    <row r="184" spans="1:5" ht="38.25" x14ac:dyDescent="0.25">
      <c r="A184" s="52">
        <v>27</v>
      </c>
      <c r="B184" s="53" t="s">
        <v>163</v>
      </c>
      <c r="C184" s="54">
        <v>4500000</v>
      </c>
      <c r="E184" s="61">
        <f>COUNTIF(Hoja1!$C$11:$C$476,Hoja3!B184)</f>
        <v>0</v>
      </c>
    </row>
    <row r="185" spans="1:5" ht="89.25" x14ac:dyDescent="0.25">
      <c r="A185" s="52">
        <v>29</v>
      </c>
      <c r="B185" s="53" t="s">
        <v>164</v>
      </c>
      <c r="C185" s="54">
        <v>2000000</v>
      </c>
      <c r="E185" s="62">
        <v>1</v>
      </c>
    </row>
    <row r="186" spans="1:5" ht="76.5" x14ac:dyDescent="0.25">
      <c r="A186" s="52">
        <v>31</v>
      </c>
      <c r="B186" s="53" t="s">
        <v>289</v>
      </c>
      <c r="C186" s="54">
        <v>1762945</v>
      </c>
      <c r="E186" s="62">
        <v>1</v>
      </c>
    </row>
    <row r="187" spans="1:5" ht="38.25" x14ac:dyDescent="0.25">
      <c r="A187" s="52">
        <v>32</v>
      </c>
      <c r="B187" s="53" t="s">
        <v>290</v>
      </c>
      <c r="C187" s="54">
        <v>435301</v>
      </c>
      <c r="E187" s="61">
        <f>COUNTIF(Hoja1!$C$11:$C$476,Hoja3!B187)</f>
        <v>0</v>
      </c>
    </row>
    <row r="188" spans="1:5" ht="63.75" x14ac:dyDescent="0.25">
      <c r="A188" s="52">
        <v>33</v>
      </c>
      <c r="B188" s="53" t="s">
        <v>291</v>
      </c>
      <c r="C188" s="54">
        <v>1404830.69</v>
      </c>
      <c r="E188" s="62">
        <v>1</v>
      </c>
    </row>
    <row r="189" spans="1:5" ht="38.25" x14ac:dyDescent="0.25">
      <c r="A189" s="52">
        <v>34</v>
      </c>
      <c r="B189" s="53" t="s">
        <v>292</v>
      </c>
      <c r="C189" s="54">
        <v>800065.31</v>
      </c>
      <c r="E189" s="61">
        <f>COUNTIF(Hoja1!$C$11:$C$476,Hoja3!B189)</f>
        <v>0</v>
      </c>
    </row>
    <row r="190" spans="1:5" ht="38.25" x14ac:dyDescent="0.25">
      <c r="A190" s="52">
        <v>35</v>
      </c>
      <c r="B190" s="53" t="s">
        <v>165</v>
      </c>
      <c r="C190" s="54">
        <v>691959</v>
      </c>
      <c r="E190" s="61">
        <f>COUNTIF(Hoja1!$C$11:$C$476,Hoja3!B190)</f>
        <v>0</v>
      </c>
    </row>
    <row r="191" spans="1:5" ht="38.25" x14ac:dyDescent="0.25">
      <c r="A191" s="52">
        <v>39</v>
      </c>
      <c r="B191" s="53" t="s">
        <v>166</v>
      </c>
      <c r="C191" s="54">
        <v>3151825.9499999997</v>
      </c>
      <c r="E191" s="61">
        <f>COUNTIF(Hoja1!$C$11:$C$476,Hoja3!B191)</f>
        <v>0</v>
      </c>
    </row>
    <row r="192" spans="1:5" ht="38.25" x14ac:dyDescent="0.25">
      <c r="A192" s="52">
        <v>40</v>
      </c>
      <c r="B192" s="53" t="s">
        <v>167</v>
      </c>
      <c r="C192" s="54">
        <v>3034474.15</v>
      </c>
      <c r="E192" s="61">
        <f>COUNTIF(Hoja1!$C$11:$C$476,Hoja3!B192)</f>
        <v>0</v>
      </c>
    </row>
    <row r="193" spans="1:5" ht="38.25" x14ac:dyDescent="0.25">
      <c r="A193" s="52">
        <v>42</v>
      </c>
      <c r="B193" s="53" t="s">
        <v>168</v>
      </c>
      <c r="C193" s="54">
        <v>2094827.91</v>
      </c>
      <c r="E193" s="61">
        <f>COUNTIF(Hoja1!$C$11:$C$476,Hoja3!B193)</f>
        <v>0</v>
      </c>
    </row>
    <row r="194" spans="1:5" ht="25.5" x14ac:dyDescent="0.25">
      <c r="A194" s="52">
        <v>43</v>
      </c>
      <c r="B194" s="53" t="s">
        <v>169</v>
      </c>
      <c r="C194" s="54">
        <v>75332.289999999994</v>
      </c>
      <c r="E194" s="61">
        <f>COUNTIF(Hoja1!$C$11:$C$476,Hoja3!B194)</f>
        <v>0</v>
      </c>
    </row>
    <row r="195" spans="1:5" ht="25.5" x14ac:dyDescent="0.25">
      <c r="A195" s="52">
        <v>44</v>
      </c>
      <c r="B195" s="53" t="s">
        <v>170</v>
      </c>
      <c r="C195" s="54">
        <v>137759.54</v>
      </c>
      <c r="E195" s="61">
        <f>COUNTIF(Hoja1!$C$11:$C$476,Hoja3!B195)</f>
        <v>0</v>
      </c>
    </row>
    <row r="196" spans="1:5" ht="38.25" x14ac:dyDescent="0.25">
      <c r="A196" s="52">
        <v>45</v>
      </c>
      <c r="B196" s="53" t="s">
        <v>171</v>
      </c>
      <c r="C196" s="54">
        <v>34547.65</v>
      </c>
      <c r="E196" s="61">
        <f>COUNTIF(Hoja1!$C$11:$C$476,Hoja3!B196)</f>
        <v>0</v>
      </c>
    </row>
    <row r="197" spans="1:5" ht="38.25" x14ac:dyDescent="0.25">
      <c r="A197" s="52">
        <v>46</v>
      </c>
      <c r="B197" s="53" t="s">
        <v>172</v>
      </c>
      <c r="C197" s="54">
        <v>127573.86</v>
      </c>
      <c r="E197" s="61">
        <f>COUNTIF(Hoja1!$C$11:$C$476,Hoja3!B197)</f>
        <v>0</v>
      </c>
    </row>
    <row r="198" spans="1:5" ht="38.25" x14ac:dyDescent="0.25">
      <c r="A198" s="52">
        <v>47</v>
      </c>
      <c r="B198" s="53" t="s">
        <v>173</v>
      </c>
      <c r="C198" s="54">
        <v>248733.84</v>
      </c>
      <c r="E198" s="61">
        <f>COUNTIF(Hoja1!$C$11:$C$476,Hoja3!B198)</f>
        <v>0</v>
      </c>
    </row>
    <row r="199" spans="1:5" ht="25.5" x14ac:dyDescent="0.25">
      <c r="A199" s="52">
        <v>48</v>
      </c>
      <c r="B199" s="53" t="s">
        <v>174</v>
      </c>
      <c r="C199" s="54">
        <v>74934.320000000007</v>
      </c>
      <c r="E199" s="61">
        <f>COUNTIF(Hoja1!$C$11:$C$476,Hoja3!B199)</f>
        <v>0</v>
      </c>
    </row>
    <row r="200" spans="1:5" ht="38.25" x14ac:dyDescent="0.25">
      <c r="A200" s="52">
        <v>49</v>
      </c>
      <c r="B200" s="53" t="s">
        <v>175</v>
      </c>
      <c r="C200" s="54">
        <v>57245.73</v>
      </c>
      <c r="E200" s="61">
        <f>COUNTIF(Hoja1!$C$11:$C$476,Hoja3!B200)</f>
        <v>0</v>
      </c>
    </row>
    <row r="201" spans="1:5" ht="38.25" x14ac:dyDescent="0.25">
      <c r="A201" s="52">
        <v>50</v>
      </c>
      <c r="B201" s="53" t="s">
        <v>176</v>
      </c>
      <c r="C201" s="54">
        <v>39147.01</v>
      </c>
      <c r="E201" s="61">
        <f>COUNTIF(Hoja1!$C$11:$C$476,Hoja3!B201)</f>
        <v>0</v>
      </c>
    </row>
    <row r="202" spans="1:5" ht="38.25" x14ac:dyDescent="0.25">
      <c r="A202" s="52">
        <v>51</v>
      </c>
      <c r="B202" s="53" t="s">
        <v>177</v>
      </c>
      <c r="C202" s="54">
        <v>110214.23</v>
      </c>
      <c r="E202" s="61">
        <f>COUNTIF(Hoja1!$C$11:$C$476,Hoja3!B202)</f>
        <v>0</v>
      </c>
    </row>
    <row r="203" spans="1:5" ht="38.25" x14ac:dyDescent="0.25">
      <c r="A203" s="52">
        <v>52</v>
      </c>
      <c r="B203" s="53" t="s">
        <v>178</v>
      </c>
      <c r="C203" s="54">
        <v>235549.52</v>
      </c>
      <c r="E203" s="61">
        <f>COUNTIF(Hoja1!$C$11:$C$476,Hoja3!B203)</f>
        <v>0</v>
      </c>
    </row>
    <row r="204" spans="1:5" ht="38.25" x14ac:dyDescent="0.25">
      <c r="A204" s="52">
        <v>53</v>
      </c>
      <c r="B204" s="53" t="s">
        <v>179</v>
      </c>
      <c r="C204" s="54">
        <v>230187.97</v>
      </c>
      <c r="E204" s="61">
        <f>COUNTIF(Hoja1!$C$11:$C$476,Hoja3!B204)</f>
        <v>0</v>
      </c>
    </row>
    <row r="205" spans="1:5" ht="38.25" x14ac:dyDescent="0.25">
      <c r="A205" s="52">
        <v>54</v>
      </c>
      <c r="B205" s="53" t="s">
        <v>180</v>
      </c>
      <c r="C205" s="54">
        <v>46206.04</v>
      </c>
      <c r="E205" s="61">
        <f>COUNTIF(Hoja1!$C$11:$C$476,Hoja3!B205)</f>
        <v>0</v>
      </c>
    </row>
    <row r="206" spans="1:5" ht="25.5" x14ac:dyDescent="0.25">
      <c r="A206" s="52">
        <v>55</v>
      </c>
      <c r="B206" s="53" t="s">
        <v>181</v>
      </c>
      <c r="C206" s="54">
        <v>97978.04</v>
      </c>
      <c r="E206" s="61">
        <f>COUNTIF(Hoja1!$C$11:$C$476,Hoja3!B206)</f>
        <v>0</v>
      </c>
    </row>
    <row r="207" spans="1:5" ht="38.25" x14ac:dyDescent="0.25">
      <c r="A207" s="52">
        <v>56</v>
      </c>
      <c r="B207" s="53" t="s">
        <v>182</v>
      </c>
      <c r="C207" s="54">
        <v>207197.92</v>
      </c>
      <c r="E207" s="61">
        <f>COUNTIF(Hoja1!$C$11:$C$476,Hoja3!B207)</f>
        <v>0</v>
      </c>
    </row>
    <row r="208" spans="1:5" ht="25.5" x14ac:dyDescent="0.25">
      <c r="A208" s="52">
        <v>57</v>
      </c>
      <c r="B208" s="53" t="s">
        <v>183</v>
      </c>
      <c r="C208" s="54">
        <v>98410.32</v>
      </c>
      <c r="E208" s="61">
        <f>COUNTIF(Hoja1!$C$11:$C$476,Hoja3!B208)</f>
        <v>0</v>
      </c>
    </row>
    <row r="209" spans="1:5" ht="38.25" x14ac:dyDescent="0.25">
      <c r="A209" s="52">
        <v>58</v>
      </c>
      <c r="B209" s="53" t="s">
        <v>184</v>
      </c>
      <c r="C209" s="54">
        <v>63794.05</v>
      </c>
      <c r="E209" s="61">
        <f>COUNTIF(Hoja1!$C$11:$C$476,Hoja3!B209)</f>
        <v>0</v>
      </c>
    </row>
    <row r="210" spans="1:5" ht="25.5" x14ac:dyDescent="0.25">
      <c r="A210" s="52">
        <v>59</v>
      </c>
      <c r="B210" s="53" t="s">
        <v>185</v>
      </c>
      <c r="C210" s="54">
        <v>179512.51</v>
      </c>
      <c r="E210" s="61">
        <f>COUNTIF(Hoja1!$C$11:$C$476,Hoja3!B210)</f>
        <v>0</v>
      </c>
    </row>
    <row r="211" spans="1:5" ht="25.5" x14ac:dyDescent="0.25">
      <c r="A211" s="52">
        <v>60</v>
      </c>
      <c r="B211" s="53" t="s">
        <v>186</v>
      </c>
      <c r="C211" s="54">
        <v>91864.53</v>
      </c>
      <c r="E211" s="61">
        <f>COUNTIF(Hoja1!$C$11:$C$476,Hoja3!B211)</f>
        <v>0</v>
      </c>
    </row>
    <row r="212" spans="1:5" ht="25.5" x14ac:dyDescent="0.25">
      <c r="A212" s="52">
        <v>61</v>
      </c>
      <c r="B212" s="53" t="s">
        <v>187</v>
      </c>
      <c r="C212" s="54">
        <v>85557.77</v>
      </c>
      <c r="E212" s="61">
        <f>COUNTIF(Hoja1!$C$11:$C$476,Hoja3!B212)</f>
        <v>0</v>
      </c>
    </row>
    <row r="213" spans="1:5" ht="25.5" x14ac:dyDescent="0.25">
      <c r="A213" s="52">
        <v>62</v>
      </c>
      <c r="B213" s="53" t="s">
        <v>188</v>
      </c>
      <c r="C213" s="54">
        <v>228069.54</v>
      </c>
      <c r="E213" s="61">
        <f>COUNTIF(Hoja1!$C$11:$C$476,Hoja3!B213)</f>
        <v>0</v>
      </c>
    </row>
    <row r="214" spans="1:5" ht="38.25" x14ac:dyDescent="0.25">
      <c r="A214" s="52">
        <v>63</v>
      </c>
      <c r="B214" s="53" t="s">
        <v>189</v>
      </c>
      <c r="C214" s="54">
        <v>589082.56999999995</v>
      </c>
      <c r="E214" s="61">
        <f>COUNTIF(Hoja1!$C$11:$C$476,Hoja3!B214)</f>
        <v>0</v>
      </c>
    </row>
    <row r="215" spans="1:5" ht="38.25" x14ac:dyDescent="0.25">
      <c r="A215" s="52">
        <v>64</v>
      </c>
      <c r="B215" s="53" t="s">
        <v>190</v>
      </c>
      <c r="C215" s="54">
        <v>246583.33</v>
      </c>
      <c r="E215" s="61">
        <f>COUNTIF(Hoja1!$C$11:$C$476,Hoja3!B215)</f>
        <v>0</v>
      </c>
    </row>
    <row r="216" spans="1:5" ht="76.5" x14ac:dyDescent="0.25">
      <c r="A216" s="52">
        <v>65</v>
      </c>
      <c r="B216" s="53" t="s">
        <v>191</v>
      </c>
      <c r="C216" s="54">
        <v>440000</v>
      </c>
      <c r="E216" s="62">
        <v>1</v>
      </c>
    </row>
    <row r="217" spans="1:5" ht="25.5" x14ac:dyDescent="0.25">
      <c r="A217" s="52">
        <v>66</v>
      </c>
      <c r="B217" s="53" t="s">
        <v>192</v>
      </c>
      <c r="C217" s="54">
        <v>350000</v>
      </c>
      <c r="E217" s="61">
        <f>COUNTIF(Hoja1!$C$11:$C$476,Hoja3!B217)</f>
        <v>0</v>
      </c>
    </row>
    <row r="218" spans="1:5" ht="38.25" x14ac:dyDescent="0.25">
      <c r="A218" s="52">
        <v>67</v>
      </c>
      <c r="B218" s="53" t="s">
        <v>193</v>
      </c>
      <c r="C218" s="54">
        <v>650000</v>
      </c>
      <c r="E218" s="61">
        <f>COUNTIF(Hoja1!$C$11:$C$476,Hoja3!B218)</f>
        <v>0</v>
      </c>
    </row>
    <row r="219" spans="1:5" ht="63.75" x14ac:dyDescent="0.25">
      <c r="A219" s="52">
        <v>68</v>
      </c>
      <c r="B219" s="53" t="s">
        <v>194</v>
      </c>
      <c r="C219" s="54">
        <v>1354683.89</v>
      </c>
      <c r="E219" s="61">
        <f>COUNTIF(Hoja1!$C$11:$C$476,Hoja3!B219)</f>
        <v>0</v>
      </c>
    </row>
    <row r="220" spans="1:5" ht="51" x14ac:dyDescent="0.25">
      <c r="A220" s="52">
        <v>69</v>
      </c>
      <c r="B220" s="53" t="s">
        <v>195</v>
      </c>
      <c r="C220" s="54">
        <v>2415723.7800000003</v>
      </c>
      <c r="E220" s="61">
        <f>COUNTIF(Hoja1!$C$11:$C$476,Hoja3!B220)</f>
        <v>0</v>
      </c>
    </row>
    <row r="221" spans="1:5" ht="51" x14ac:dyDescent="0.25">
      <c r="A221" s="52">
        <v>70</v>
      </c>
      <c r="B221" s="53" t="s">
        <v>196</v>
      </c>
      <c r="C221" s="54">
        <v>2700000</v>
      </c>
      <c r="E221" s="61">
        <f>COUNTIF(Hoja1!$C$11:$C$476,Hoja3!B221)</f>
        <v>0</v>
      </c>
    </row>
    <row r="222" spans="1:5" ht="38.25" x14ac:dyDescent="0.25">
      <c r="A222" s="52">
        <v>72</v>
      </c>
      <c r="B222" s="53" t="s">
        <v>197</v>
      </c>
      <c r="C222" s="54">
        <v>2000000</v>
      </c>
      <c r="E222" s="61">
        <f>COUNTIF(Hoja1!$C$11:$C$476,Hoja3!B222)</f>
        <v>0</v>
      </c>
    </row>
    <row r="223" spans="1:5" ht="25.5" x14ac:dyDescent="0.25">
      <c r="A223" s="57">
        <v>8</v>
      </c>
      <c r="B223" s="58" t="s">
        <v>198</v>
      </c>
      <c r="C223" s="56">
        <v>308508.29000000004</v>
      </c>
      <c r="E223" s="61">
        <f>COUNTIF(Hoja1!$C$11:$C$476,Hoja3!B223)</f>
        <v>0</v>
      </c>
    </row>
    <row r="224" spans="1:5" ht="51" x14ac:dyDescent="0.25">
      <c r="A224" s="57">
        <v>1</v>
      </c>
      <c r="B224" s="58" t="s">
        <v>293</v>
      </c>
      <c r="C224" s="56">
        <v>83333.33</v>
      </c>
      <c r="E224" s="61">
        <f>COUNTIF(Hoja1!$C$11:$C$476,Hoja3!B224)</f>
        <v>0</v>
      </c>
    </row>
    <row r="225" spans="1:5" ht="51" x14ac:dyDescent="0.25">
      <c r="A225" s="57">
        <v>3</v>
      </c>
      <c r="B225" s="58" t="s">
        <v>294</v>
      </c>
      <c r="C225" s="56">
        <v>483310.41</v>
      </c>
      <c r="E225" s="61">
        <f>COUNTIF(Hoja1!$C$11:$C$476,Hoja3!B225)</f>
        <v>0</v>
      </c>
    </row>
    <row r="226" spans="1:5" ht="51" x14ac:dyDescent="0.25">
      <c r="A226" s="57">
        <v>1</v>
      </c>
      <c r="B226" s="58" t="s">
        <v>295</v>
      </c>
      <c r="C226" s="56">
        <v>100000</v>
      </c>
      <c r="E226" s="61">
        <f>COUNTIF(Hoja1!$C$11:$C$476,Hoja3!B226)</f>
        <v>0</v>
      </c>
    </row>
    <row r="227" spans="1:5" ht="51" x14ac:dyDescent="0.25">
      <c r="A227" s="57">
        <v>2</v>
      </c>
      <c r="B227" s="58" t="s">
        <v>296</v>
      </c>
      <c r="C227" s="56">
        <v>100000</v>
      </c>
      <c r="E227" s="61">
        <f>COUNTIF(Hoja1!$C$11:$C$476,Hoja3!B227)</f>
        <v>0</v>
      </c>
    </row>
    <row r="228" spans="1:5" ht="51" x14ac:dyDescent="0.25">
      <c r="A228" s="57">
        <v>3</v>
      </c>
      <c r="B228" s="58" t="s">
        <v>294</v>
      </c>
      <c r="C228" s="56">
        <v>100000</v>
      </c>
      <c r="E228" s="61">
        <f>COUNTIF(Hoja1!$C$11:$C$476,Hoja3!B228)</f>
        <v>0</v>
      </c>
    </row>
    <row r="229" spans="1:5" ht="25.5" x14ac:dyDescent="0.25">
      <c r="A229" s="52">
        <v>1</v>
      </c>
      <c r="B229" s="53" t="s">
        <v>199</v>
      </c>
      <c r="C229" s="54">
        <v>107112.30000000029</v>
      </c>
      <c r="E229" s="61">
        <f>COUNTIF(Hoja1!$C$11:$C$476,Hoja3!B229)</f>
        <v>0</v>
      </c>
    </row>
    <row r="230" spans="1:5" ht="38.25" x14ac:dyDescent="0.25">
      <c r="A230" s="52">
        <v>2</v>
      </c>
      <c r="B230" s="53" t="s">
        <v>200</v>
      </c>
      <c r="C230" s="54">
        <v>1000000</v>
      </c>
      <c r="E230" s="61">
        <f>COUNTIF(Hoja1!$C$11:$C$476,Hoja3!B230)</f>
        <v>0</v>
      </c>
    </row>
    <row r="231" spans="1:5" ht="38.25" x14ac:dyDescent="0.25">
      <c r="A231" s="52">
        <v>4</v>
      </c>
      <c r="B231" s="53" t="s">
        <v>201</v>
      </c>
      <c r="C231" s="54">
        <v>1025236.96</v>
      </c>
      <c r="E231" s="61">
        <f>COUNTIF(Hoja1!$C$11:$C$476,Hoja3!B231)</f>
        <v>0</v>
      </c>
    </row>
    <row r="232" spans="1:5" ht="38.25" x14ac:dyDescent="0.25">
      <c r="A232" s="52">
        <v>5</v>
      </c>
      <c r="B232" s="53" t="s">
        <v>202</v>
      </c>
      <c r="C232" s="54">
        <v>2000000</v>
      </c>
      <c r="E232" s="61">
        <f>COUNTIF(Hoja1!$C$11:$C$476,Hoja3!B232)</f>
        <v>0</v>
      </c>
    </row>
    <row r="233" spans="1:5" ht="51" x14ac:dyDescent="0.25">
      <c r="A233" s="52">
        <v>8</v>
      </c>
      <c r="B233" s="53" t="s">
        <v>203</v>
      </c>
      <c r="C233" s="54">
        <v>1000000</v>
      </c>
      <c r="E233" s="61">
        <f>COUNTIF(Hoja1!$C$11:$C$476,Hoja3!B233)</f>
        <v>0</v>
      </c>
    </row>
    <row r="234" spans="1:5" ht="38.25" x14ac:dyDescent="0.25">
      <c r="A234" s="52">
        <v>10</v>
      </c>
      <c r="B234" s="53" t="s">
        <v>204</v>
      </c>
      <c r="C234" s="54">
        <v>1500000</v>
      </c>
      <c r="E234" s="61">
        <f>COUNTIF(Hoja1!$C$11:$C$476,Hoja3!B234)</f>
        <v>0</v>
      </c>
    </row>
    <row r="235" spans="1:5" ht="38.25" x14ac:dyDescent="0.25">
      <c r="A235" s="52">
        <v>12</v>
      </c>
      <c r="B235" s="53" t="s">
        <v>205</v>
      </c>
      <c r="C235" s="54">
        <v>1971502.18</v>
      </c>
      <c r="E235" s="61">
        <f>COUNTIF(Hoja1!$C$11:$C$476,Hoja3!B235)</f>
        <v>0</v>
      </c>
    </row>
    <row r="236" spans="1:5" ht="38.25" x14ac:dyDescent="0.25">
      <c r="A236" s="52">
        <v>1</v>
      </c>
      <c r="B236" s="53" t="s">
        <v>206</v>
      </c>
      <c r="C236" s="54">
        <v>1896742.6999999997</v>
      </c>
      <c r="E236" s="61">
        <f>COUNTIF(Hoja1!$C$11:$C$476,Hoja3!B236)</f>
        <v>0</v>
      </c>
    </row>
    <row r="237" spans="1:5" ht="38.25" x14ac:dyDescent="0.25">
      <c r="A237" s="52">
        <v>2</v>
      </c>
      <c r="B237" s="53" t="s">
        <v>207</v>
      </c>
      <c r="C237" s="54">
        <v>1500000</v>
      </c>
      <c r="E237" s="61">
        <f>COUNTIF(Hoja1!$C$11:$C$476,Hoja3!B237)</f>
        <v>0</v>
      </c>
    </row>
  </sheetData>
  <autoFilter ref="A5:N237" xr:uid="{00000000-0009-0000-0000-000001000000}"/>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3:M19"/>
  <sheetViews>
    <sheetView workbookViewId="0">
      <pane xSplit="4" ySplit="5" topLeftCell="E15" activePane="bottomRight" state="frozen"/>
      <selection pane="topRight" activeCell="E1" sqref="E1"/>
      <selection pane="bottomLeft" activeCell="A6" sqref="A6"/>
      <selection pane="bottomRight" activeCell="C3" sqref="C3"/>
    </sheetView>
  </sheetViews>
  <sheetFormatPr baseColWidth="10" defaultRowHeight="15" x14ac:dyDescent="0.25"/>
  <cols>
    <col min="1" max="1" width="11.42578125" style="59"/>
    <col min="2" max="2" width="34.5703125" style="59" customWidth="1"/>
    <col min="3" max="4" width="11.42578125" style="59"/>
    <col min="5" max="6" width="11.85546875" style="59" bestFit="1" customWidth="1"/>
    <col min="7" max="16384" width="11.42578125" style="59"/>
  </cols>
  <sheetData>
    <row r="3" spans="1:13" x14ac:dyDescent="0.25">
      <c r="C3" s="54">
        <f>SUBTOTAL(9,C5:C238)</f>
        <v>3724786.12</v>
      </c>
    </row>
    <row r="5" spans="1:13" ht="38.25" x14ac:dyDescent="0.25">
      <c r="A5" s="49" t="s">
        <v>209</v>
      </c>
      <c r="B5" s="50" t="s">
        <v>210</v>
      </c>
      <c r="C5" s="51" t="s">
        <v>309</v>
      </c>
    </row>
    <row r="6" spans="1:13" ht="63.75" x14ac:dyDescent="0.25">
      <c r="A6" s="52">
        <v>1</v>
      </c>
      <c r="B6" s="53" t="s">
        <v>64</v>
      </c>
      <c r="C6" s="54">
        <v>483786.12000000005</v>
      </c>
      <c r="E6" s="59" t="b">
        <f>EXACT(B6,Hoja1!C435)</f>
        <v>0</v>
      </c>
      <c r="F6" s="59" t="b">
        <f>EXACT(C6,Hoja1!D435)</f>
        <v>0</v>
      </c>
      <c r="M6" s="59" t="s">
        <v>297</v>
      </c>
    </row>
    <row r="7" spans="1:13" ht="51" x14ac:dyDescent="0.25">
      <c r="A7" s="52">
        <v>3</v>
      </c>
      <c r="B7" s="53" t="s">
        <v>65</v>
      </c>
      <c r="C7" s="54">
        <v>200000</v>
      </c>
      <c r="E7" s="59" t="b">
        <f>EXACT(B7,Hoja1!C436)</f>
        <v>0</v>
      </c>
      <c r="F7" s="59" t="b">
        <f>EXACT(C7,Hoja1!D436)</f>
        <v>0</v>
      </c>
    </row>
    <row r="8" spans="1:13" ht="38.25" x14ac:dyDescent="0.25">
      <c r="A8" s="52">
        <v>4</v>
      </c>
      <c r="B8" s="53" t="s">
        <v>66</v>
      </c>
      <c r="C8" s="54">
        <v>300000</v>
      </c>
      <c r="E8" s="59" t="b">
        <f>EXACT(B8,Hoja1!C437)</f>
        <v>0</v>
      </c>
      <c r="F8" s="59" t="b">
        <f>EXACT(C8,Hoja1!D437)</f>
        <v>0</v>
      </c>
    </row>
    <row r="9" spans="1:13" ht="51" x14ac:dyDescent="0.25">
      <c r="A9" s="52">
        <v>5</v>
      </c>
      <c r="B9" s="53" t="s">
        <v>67</v>
      </c>
      <c r="C9" s="54">
        <v>100000</v>
      </c>
      <c r="E9" s="59" t="b">
        <f>EXACT(B9,Hoja1!C438)</f>
        <v>0</v>
      </c>
      <c r="F9" s="59" t="b">
        <f>EXACT(C9,Hoja1!D438)</f>
        <v>0</v>
      </c>
    </row>
    <row r="10" spans="1:13" ht="89.25" x14ac:dyDescent="0.25">
      <c r="A10" s="52">
        <v>6</v>
      </c>
      <c r="B10" s="53" t="s">
        <v>68</v>
      </c>
      <c r="C10" s="54">
        <v>400000</v>
      </c>
      <c r="E10" s="59" t="b">
        <f>EXACT(B10,Hoja1!C439)</f>
        <v>0</v>
      </c>
      <c r="F10" s="59" t="b">
        <f>EXACT(C10,Hoja1!D439)</f>
        <v>0</v>
      </c>
    </row>
    <row r="11" spans="1:13" ht="38.25" x14ac:dyDescent="0.25">
      <c r="A11" s="52">
        <v>7</v>
      </c>
      <c r="B11" s="53" t="s">
        <v>69</v>
      </c>
      <c r="C11" s="54">
        <v>450000</v>
      </c>
      <c r="E11" s="59" t="b">
        <f>EXACT(B11,Hoja1!C440)</f>
        <v>0</v>
      </c>
      <c r="F11" s="59" t="b">
        <f>EXACT(C11,Hoja1!D440)</f>
        <v>0</v>
      </c>
    </row>
    <row r="12" spans="1:13" ht="38.25" x14ac:dyDescent="0.25">
      <c r="A12" s="52">
        <v>8</v>
      </c>
      <c r="B12" s="53" t="s">
        <v>70</v>
      </c>
      <c r="C12" s="54">
        <v>500000</v>
      </c>
      <c r="E12" s="59" t="b">
        <f>EXACT(B12,Hoja1!C441)</f>
        <v>0</v>
      </c>
      <c r="F12" s="59" t="b">
        <f>EXACT(C12,Hoja1!D441)</f>
        <v>0</v>
      </c>
    </row>
    <row r="13" spans="1:13" ht="38.25" x14ac:dyDescent="0.25">
      <c r="A13" s="52">
        <v>9</v>
      </c>
      <c r="B13" s="53" t="s">
        <v>71</v>
      </c>
      <c r="C13" s="54">
        <v>300000</v>
      </c>
      <c r="E13" s="59" t="b">
        <f>EXACT(B13,Hoja1!C442)</f>
        <v>0</v>
      </c>
      <c r="F13" s="59" t="b">
        <f>EXACT(C13,Hoja1!D442)</f>
        <v>0</v>
      </c>
    </row>
    <row r="14" spans="1:13" ht="51" x14ac:dyDescent="0.25">
      <c r="A14" s="52">
        <v>10</v>
      </c>
      <c r="B14" s="53" t="s">
        <v>72</v>
      </c>
      <c r="C14" s="54">
        <v>25500</v>
      </c>
      <c r="E14" s="59" t="b">
        <f>EXACT(B14,Hoja1!C443)</f>
        <v>0</v>
      </c>
      <c r="F14" s="59" t="b">
        <f>EXACT(C14,Hoja1!D443)</f>
        <v>0</v>
      </c>
    </row>
    <row r="15" spans="1:13" ht="51" x14ac:dyDescent="0.25">
      <c r="A15" s="52">
        <v>11</v>
      </c>
      <c r="B15" s="53" t="s">
        <v>73</v>
      </c>
      <c r="C15" s="54">
        <v>25500</v>
      </c>
      <c r="E15" s="59" t="b">
        <f>EXACT(B15,Hoja1!C444)</f>
        <v>0</v>
      </c>
      <c r="F15" s="59" t="b">
        <f>EXACT(C15,Hoja1!D444)</f>
        <v>0</v>
      </c>
    </row>
    <row r="16" spans="1:13" ht="63.75" x14ac:dyDescent="0.25">
      <c r="A16" s="52">
        <v>12</v>
      </c>
      <c r="B16" s="53" t="s">
        <v>74</v>
      </c>
      <c r="C16" s="54">
        <v>80000</v>
      </c>
      <c r="E16" s="59" t="b">
        <f>EXACT(B16,Hoja1!C445)</f>
        <v>0</v>
      </c>
      <c r="F16" s="59" t="b">
        <f>EXACT(C16,Hoja1!D445)</f>
        <v>0</v>
      </c>
    </row>
    <row r="17" spans="1:6" ht="38.25" x14ac:dyDescent="0.25">
      <c r="A17" s="52">
        <v>13</v>
      </c>
      <c r="B17" s="53" t="s">
        <v>75</v>
      </c>
      <c r="C17" s="54">
        <v>400000</v>
      </c>
      <c r="E17" s="59" t="b">
        <f>EXACT(B17,Hoja1!C446)</f>
        <v>0</v>
      </c>
      <c r="F17" s="59" t="b">
        <f>EXACT(C17,Hoja1!D446)</f>
        <v>0</v>
      </c>
    </row>
    <row r="18" spans="1:6" ht="51" x14ac:dyDescent="0.25">
      <c r="A18" s="52">
        <v>14</v>
      </c>
      <c r="B18" s="53" t="s">
        <v>76</v>
      </c>
      <c r="C18" s="54">
        <v>380000</v>
      </c>
      <c r="E18" s="59" t="b">
        <f>EXACT(B18,Hoja1!C447)</f>
        <v>0</v>
      </c>
      <c r="F18" s="59" t="b">
        <f>EXACT(C18,Hoja1!D447)</f>
        <v>0</v>
      </c>
    </row>
    <row r="19" spans="1:6" ht="63.75" x14ac:dyDescent="0.25">
      <c r="A19" s="52">
        <v>15</v>
      </c>
      <c r="B19" s="53" t="s">
        <v>298</v>
      </c>
      <c r="C19" s="54">
        <v>80000</v>
      </c>
      <c r="E19" s="59" t="b">
        <f>EXACT(B19,Hoja1!C448)</f>
        <v>0</v>
      </c>
      <c r="F19" s="59" t="b">
        <f>EXACT(C19,Hoja1!D448)</f>
        <v>0</v>
      </c>
    </row>
  </sheetData>
  <autoFilter ref="A5:M19" xr:uid="{00000000-0009-0000-0000-000002000000}"/>
  <pageMargins left="0.5" right="0.3" top="0.75" bottom="0.75" header="0.3" footer="0.3"/>
  <pageSetup orientation="portrait" horizontalDpi="360" verticalDpi="36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filterMode="1"/>
  <dimension ref="A1:N231"/>
  <sheetViews>
    <sheetView workbookViewId="0">
      <pane xSplit="4" ySplit="5" topLeftCell="E6" activePane="bottomRight" state="frozen"/>
      <selection pane="topRight" activeCell="E1" sqref="E1"/>
      <selection pane="bottomLeft" activeCell="A6" sqref="A6"/>
      <selection pane="bottomRight" activeCell="C2" sqref="C2"/>
    </sheetView>
  </sheetViews>
  <sheetFormatPr baseColWidth="10" defaultRowHeight="15" x14ac:dyDescent="0.25"/>
  <cols>
    <col min="1" max="1" width="11.42578125" style="59"/>
    <col min="2" max="2" width="38.28515625" style="59" customWidth="1"/>
    <col min="3" max="4" width="11.42578125" style="59"/>
    <col min="5" max="5" width="11.42578125" style="60"/>
    <col min="6" max="7" width="11.85546875" style="54" bestFit="1" customWidth="1"/>
    <col min="8" max="14" width="11.42578125" style="54"/>
    <col min="15" max="16384" width="11.42578125" style="59"/>
  </cols>
  <sheetData>
    <row r="1" spans="1:7" x14ac:dyDescent="0.25">
      <c r="E1" s="61">
        <f>COUNTIF(E5:E344,0)</f>
        <v>218</v>
      </c>
    </row>
    <row r="2" spans="1:7" x14ac:dyDescent="0.25">
      <c r="C2" s="54">
        <f>C3+Hoja2!C3</f>
        <v>126665732.83000004</v>
      </c>
    </row>
    <row r="3" spans="1:7" x14ac:dyDescent="0.25">
      <c r="C3" s="54">
        <f>SUBTOTAL(9,C5:C239)</f>
        <v>122940946.71000004</v>
      </c>
      <c r="E3" s="61">
        <f>COUNT(E5:E344)</f>
        <v>226</v>
      </c>
    </row>
    <row r="5" spans="1:7" ht="38.25" x14ac:dyDescent="0.25">
      <c r="A5" s="49" t="s">
        <v>209</v>
      </c>
      <c r="B5" s="50" t="s">
        <v>210</v>
      </c>
      <c r="C5" s="51" t="s">
        <v>309</v>
      </c>
    </row>
    <row r="6" spans="1:7" s="54" customFormat="1" ht="51" hidden="1" x14ac:dyDescent="0.25">
      <c r="A6" s="52">
        <v>0</v>
      </c>
      <c r="B6" s="53" t="s">
        <v>77</v>
      </c>
      <c r="C6" s="54">
        <v>130.95999999996275</v>
      </c>
      <c r="D6" s="59"/>
      <c r="E6" s="61">
        <f>COUNTIF(Hoja1!$C$11:$C$476,'Hoja3 (2)'!B6)</f>
        <v>0</v>
      </c>
      <c r="F6" s="59" t="b">
        <f>EXACT(B6,Hoja1!C14)</f>
        <v>0</v>
      </c>
      <c r="G6" s="59" t="b">
        <f>EXACT(C6,Hoja1!D14)</f>
        <v>0</v>
      </c>
    </row>
    <row r="7" spans="1:7" s="54" customFormat="1" ht="51" hidden="1" x14ac:dyDescent="0.25">
      <c r="A7" s="52">
        <v>1</v>
      </c>
      <c r="B7" s="53" t="s">
        <v>78</v>
      </c>
      <c r="C7" s="54">
        <v>19803</v>
      </c>
      <c r="D7" s="59"/>
      <c r="E7" s="61">
        <f>COUNTIF(Hoja1!$C$11:$C$476,'Hoja3 (2)'!B7)</f>
        <v>0</v>
      </c>
      <c r="F7" s="59" t="b">
        <f>EXACT(B7,Hoja1!C15)</f>
        <v>0</v>
      </c>
      <c r="G7" s="59" t="b">
        <f>EXACT(C7,Hoja1!D15)</f>
        <v>0</v>
      </c>
    </row>
    <row r="8" spans="1:7" s="54" customFormat="1" ht="63.75" hidden="1" x14ac:dyDescent="0.25">
      <c r="A8" s="52">
        <v>2</v>
      </c>
      <c r="B8" s="53" t="s">
        <v>79</v>
      </c>
      <c r="C8" s="54">
        <v>22750</v>
      </c>
      <c r="D8" s="59"/>
      <c r="E8" s="61">
        <f>COUNTIF(Hoja1!$C$11:$C$476,'Hoja3 (2)'!B8)</f>
        <v>0</v>
      </c>
      <c r="F8" s="59" t="b">
        <f>EXACT(B8,Hoja1!C16)</f>
        <v>0</v>
      </c>
      <c r="G8" s="59" t="b">
        <f>EXACT(C8,Hoja1!D16)</f>
        <v>0</v>
      </c>
    </row>
    <row r="9" spans="1:7" s="54" customFormat="1" ht="63.75" hidden="1" x14ac:dyDescent="0.25">
      <c r="A9" s="52">
        <v>3</v>
      </c>
      <c r="B9" s="53" t="s">
        <v>80</v>
      </c>
      <c r="C9" s="54">
        <v>19803</v>
      </c>
      <c r="D9" s="59"/>
      <c r="E9" s="61">
        <f>COUNTIF(Hoja1!$C$11:$C$476,'Hoja3 (2)'!B9)</f>
        <v>0</v>
      </c>
      <c r="F9" s="59" t="b">
        <f>EXACT(B9,Hoja1!C17)</f>
        <v>0</v>
      </c>
      <c r="G9" s="59" t="b">
        <f>EXACT(C9,Hoja1!D17)</f>
        <v>0</v>
      </c>
    </row>
    <row r="10" spans="1:7" s="54" customFormat="1" ht="51" hidden="1" x14ac:dyDescent="0.25">
      <c r="A10" s="52">
        <v>4</v>
      </c>
      <c r="B10" s="53" t="s">
        <v>81</v>
      </c>
      <c r="C10" s="54">
        <v>19803</v>
      </c>
      <c r="D10" s="59"/>
      <c r="E10" s="61">
        <f>COUNTIF(Hoja1!$C$11:$C$476,'Hoja3 (2)'!B10)</f>
        <v>0</v>
      </c>
      <c r="F10" s="59" t="b">
        <f>EXACT(B10,Hoja1!C18)</f>
        <v>0</v>
      </c>
      <c r="G10" s="59" t="b">
        <f>EXACT(C10,Hoja1!D18)</f>
        <v>0</v>
      </c>
    </row>
    <row r="11" spans="1:7" s="54" customFormat="1" ht="51" hidden="1" x14ac:dyDescent="0.25">
      <c r="A11" s="52">
        <v>5</v>
      </c>
      <c r="B11" s="53" t="s">
        <v>82</v>
      </c>
      <c r="C11" s="54">
        <v>22750</v>
      </c>
      <c r="D11" s="59"/>
      <c r="E11" s="61">
        <f>COUNTIF(Hoja1!$C$11:$C$476,'Hoja3 (2)'!B11)</f>
        <v>0</v>
      </c>
      <c r="F11" s="59" t="b">
        <f>EXACT(B11,Hoja1!C19)</f>
        <v>0</v>
      </c>
      <c r="G11" s="59" t="b">
        <f>EXACT(C11,Hoja1!D19)</f>
        <v>0</v>
      </c>
    </row>
    <row r="12" spans="1:7" s="54" customFormat="1" ht="51" hidden="1" x14ac:dyDescent="0.25">
      <c r="A12" s="52">
        <v>6</v>
      </c>
      <c r="B12" s="53" t="s">
        <v>83</v>
      </c>
      <c r="C12" s="54">
        <v>9901.5</v>
      </c>
      <c r="D12" s="59"/>
      <c r="E12" s="61">
        <f>COUNTIF(Hoja1!$C$11:$C$476,'Hoja3 (2)'!B12)</f>
        <v>0</v>
      </c>
      <c r="F12" s="59" t="b">
        <f>EXACT(B12,Hoja1!C20)</f>
        <v>0</v>
      </c>
      <c r="G12" s="59" t="b">
        <f>EXACT(C12,Hoja1!D20)</f>
        <v>0</v>
      </c>
    </row>
    <row r="13" spans="1:7" s="54" customFormat="1" ht="63.75" hidden="1" x14ac:dyDescent="0.25">
      <c r="A13" s="52">
        <v>7</v>
      </c>
      <c r="B13" s="53" t="s">
        <v>84</v>
      </c>
      <c r="C13" s="54">
        <v>11375</v>
      </c>
      <c r="D13" s="59"/>
      <c r="E13" s="61">
        <f>COUNTIF(Hoja1!$C$11:$C$476,'Hoja3 (2)'!B13)</f>
        <v>0</v>
      </c>
      <c r="F13" s="59" t="b">
        <f>EXACT(B13,Hoja1!C21)</f>
        <v>0</v>
      </c>
      <c r="G13" s="59" t="b">
        <f>EXACT(C13,Hoja1!D21)</f>
        <v>0</v>
      </c>
    </row>
    <row r="14" spans="1:7" s="54" customFormat="1" ht="51" hidden="1" x14ac:dyDescent="0.25">
      <c r="A14" s="52">
        <v>8</v>
      </c>
      <c r="B14" s="53" t="s">
        <v>85</v>
      </c>
      <c r="C14" s="54">
        <v>11375</v>
      </c>
      <c r="D14" s="59"/>
      <c r="E14" s="61">
        <f>COUNTIF(Hoja1!$C$11:$C$476,'Hoja3 (2)'!B14)</f>
        <v>0</v>
      </c>
      <c r="F14" s="59" t="b">
        <f>EXACT(B14,Hoja1!C22)</f>
        <v>0</v>
      </c>
      <c r="G14" s="59" t="b">
        <f>EXACT(C14,Hoja1!D22)</f>
        <v>0</v>
      </c>
    </row>
    <row r="15" spans="1:7" s="54" customFormat="1" ht="51" hidden="1" x14ac:dyDescent="0.25">
      <c r="A15" s="52">
        <v>9</v>
      </c>
      <c r="B15" s="53" t="s">
        <v>86</v>
      </c>
      <c r="C15" s="54">
        <v>22750</v>
      </c>
      <c r="D15" s="59"/>
      <c r="E15" s="61">
        <f>COUNTIF(Hoja1!$C$11:$C$476,'Hoja3 (2)'!B15)</f>
        <v>0</v>
      </c>
      <c r="F15" s="59" t="b">
        <f>EXACT(B15,Hoja1!C23)</f>
        <v>0</v>
      </c>
      <c r="G15" s="59" t="b">
        <f>EXACT(C15,Hoja1!D23)</f>
        <v>0</v>
      </c>
    </row>
    <row r="16" spans="1:7" s="54" customFormat="1" ht="51" hidden="1" x14ac:dyDescent="0.25">
      <c r="A16" s="52">
        <v>10</v>
      </c>
      <c r="B16" s="53" t="s">
        <v>87</v>
      </c>
      <c r="C16" s="54">
        <v>19803</v>
      </c>
      <c r="D16" s="59"/>
      <c r="E16" s="61">
        <f>COUNTIF(Hoja1!$C$11:$C$476,'Hoja3 (2)'!B16)</f>
        <v>0</v>
      </c>
      <c r="F16" s="59" t="b">
        <f>EXACT(B16,Hoja1!C24)</f>
        <v>0</v>
      </c>
      <c r="G16" s="59" t="b">
        <f>EXACT(C16,Hoja1!D24)</f>
        <v>0</v>
      </c>
    </row>
    <row r="17" spans="1:7" s="54" customFormat="1" ht="51" hidden="1" x14ac:dyDescent="0.25">
      <c r="A17" s="52">
        <v>11</v>
      </c>
      <c r="B17" s="53" t="s">
        <v>88</v>
      </c>
      <c r="C17" s="54">
        <v>19803</v>
      </c>
      <c r="D17" s="59"/>
      <c r="E17" s="61">
        <f>COUNTIF(Hoja1!$C$11:$C$476,'Hoja3 (2)'!B17)</f>
        <v>0</v>
      </c>
      <c r="F17" s="59" t="b">
        <f>EXACT(B17,Hoja1!C25)</f>
        <v>0</v>
      </c>
      <c r="G17" s="59" t="b">
        <f>EXACT(C17,Hoja1!D25)</f>
        <v>0</v>
      </c>
    </row>
    <row r="18" spans="1:7" s="54" customFormat="1" ht="51" hidden="1" x14ac:dyDescent="0.25">
      <c r="A18" s="52">
        <v>12</v>
      </c>
      <c r="B18" s="53" t="s">
        <v>89</v>
      </c>
      <c r="C18" s="54">
        <v>19803</v>
      </c>
      <c r="D18" s="59"/>
      <c r="E18" s="61">
        <f>COUNTIF(Hoja1!$C$11:$C$476,'Hoja3 (2)'!B18)</f>
        <v>0</v>
      </c>
      <c r="F18" s="59" t="b">
        <f>EXACT(B18,Hoja1!C26)</f>
        <v>0</v>
      </c>
      <c r="G18" s="59" t="b">
        <f>EXACT(C18,Hoja1!D26)</f>
        <v>0</v>
      </c>
    </row>
    <row r="19" spans="1:7" s="54" customFormat="1" ht="51" hidden="1" x14ac:dyDescent="0.25">
      <c r="A19" s="52">
        <v>13</v>
      </c>
      <c r="B19" s="53" t="s">
        <v>90</v>
      </c>
      <c r="C19" s="54">
        <v>9901.5</v>
      </c>
      <c r="D19" s="59"/>
      <c r="E19" s="61">
        <f>COUNTIF(Hoja1!$C$11:$C$476,'Hoja3 (2)'!B19)</f>
        <v>0</v>
      </c>
      <c r="F19" s="59" t="b">
        <f>EXACT(B19,Hoja1!C27)</f>
        <v>0</v>
      </c>
      <c r="G19" s="59" t="b">
        <f>EXACT(C19,Hoja1!D27)</f>
        <v>0</v>
      </c>
    </row>
    <row r="20" spans="1:7" s="54" customFormat="1" ht="63.75" hidden="1" x14ac:dyDescent="0.25">
      <c r="A20" s="52">
        <v>14</v>
      </c>
      <c r="B20" s="53" t="s">
        <v>91</v>
      </c>
      <c r="C20" s="54">
        <v>9901.5</v>
      </c>
      <c r="D20" s="59"/>
      <c r="E20" s="61">
        <f>COUNTIF(Hoja1!$C$11:$C$476,'Hoja3 (2)'!B20)</f>
        <v>0</v>
      </c>
      <c r="F20" s="59" t="b">
        <f>EXACT(B20,Hoja1!C28)</f>
        <v>0</v>
      </c>
      <c r="G20" s="59" t="b">
        <f>EXACT(C20,Hoja1!D28)</f>
        <v>0</v>
      </c>
    </row>
    <row r="21" spans="1:7" s="54" customFormat="1" ht="63.75" hidden="1" x14ac:dyDescent="0.25">
      <c r="A21" s="52">
        <v>16</v>
      </c>
      <c r="B21" s="53" t="s">
        <v>92</v>
      </c>
      <c r="C21" s="54">
        <v>9901.5</v>
      </c>
      <c r="D21" s="59"/>
      <c r="E21" s="61">
        <f>COUNTIF(Hoja1!$C$11:$C$476,'Hoja3 (2)'!B21)</f>
        <v>0</v>
      </c>
      <c r="F21" s="59" t="b">
        <f>EXACT(B21,Hoja1!C29)</f>
        <v>0</v>
      </c>
      <c r="G21" s="59" t="b">
        <f>EXACT(C21,Hoja1!D29)</f>
        <v>0</v>
      </c>
    </row>
    <row r="22" spans="1:7" s="54" customFormat="1" ht="51" hidden="1" x14ac:dyDescent="0.25">
      <c r="A22" s="52">
        <v>17</v>
      </c>
      <c r="B22" s="53" t="s">
        <v>93</v>
      </c>
      <c r="C22" s="54">
        <v>34125</v>
      </c>
      <c r="D22" s="59"/>
      <c r="E22" s="61">
        <f>COUNTIF(Hoja1!$C$11:$C$476,'Hoja3 (2)'!B22)</f>
        <v>0</v>
      </c>
      <c r="F22" s="59" t="b">
        <f>EXACT(B22,Hoja1!C30)</f>
        <v>0</v>
      </c>
      <c r="G22" s="59" t="b">
        <f>EXACT(C22,Hoja1!D30)</f>
        <v>0</v>
      </c>
    </row>
    <row r="23" spans="1:7" s="54" customFormat="1" ht="51" hidden="1" x14ac:dyDescent="0.25">
      <c r="A23" s="52">
        <v>18</v>
      </c>
      <c r="B23" s="53" t="s">
        <v>94</v>
      </c>
      <c r="C23" s="54">
        <v>19803</v>
      </c>
      <c r="D23" s="59"/>
      <c r="E23" s="61">
        <f>COUNTIF(Hoja1!$C$11:$C$476,'Hoja3 (2)'!B23)</f>
        <v>0</v>
      </c>
      <c r="F23" s="59" t="b">
        <f>EXACT(B23,Hoja1!C31)</f>
        <v>0</v>
      </c>
      <c r="G23" s="59" t="b">
        <f>EXACT(C23,Hoja1!D31)</f>
        <v>0</v>
      </c>
    </row>
    <row r="24" spans="1:7" s="54" customFormat="1" ht="63.75" hidden="1" x14ac:dyDescent="0.25">
      <c r="A24" s="52">
        <v>19</v>
      </c>
      <c r="B24" s="53" t="s">
        <v>95</v>
      </c>
      <c r="C24" s="54">
        <v>19803</v>
      </c>
      <c r="D24" s="59"/>
      <c r="E24" s="61">
        <f>COUNTIF(Hoja1!$C$11:$C$476,'Hoja3 (2)'!B24)</f>
        <v>0</v>
      </c>
      <c r="F24" s="59" t="b">
        <f>EXACT(B24,Hoja1!C32)</f>
        <v>0</v>
      </c>
      <c r="G24" s="59" t="b">
        <f>EXACT(C24,Hoja1!D32)</f>
        <v>0</v>
      </c>
    </row>
    <row r="25" spans="1:7" s="54" customFormat="1" ht="63.75" hidden="1" x14ac:dyDescent="0.25">
      <c r="A25" s="52">
        <v>20</v>
      </c>
      <c r="B25" s="53" t="s">
        <v>96</v>
      </c>
      <c r="C25" s="54">
        <v>39606</v>
      </c>
      <c r="D25" s="59"/>
      <c r="E25" s="61">
        <f>COUNTIF(Hoja1!$C$11:$C$476,'Hoja3 (2)'!B25)</f>
        <v>0</v>
      </c>
      <c r="F25" s="59" t="b">
        <f>EXACT(B25,Hoja1!C33)</f>
        <v>0</v>
      </c>
      <c r="G25" s="59" t="b">
        <f>EXACT(C25,Hoja1!D33)</f>
        <v>0</v>
      </c>
    </row>
    <row r="26" spans="1:7" s="54" customFormat="1" ht="51" hidden="1" x14ac:dyDescent="0.25">
      <c r="A26" s="52">
        <v>21</v>
      </c>
      <c r="B26" s="53" t="s">
        <v>97</v>
      </c>
      <c r="C26" s="54">
        <v>19803</v>
      </c>
      <c r="D26" s="59"/>
      <c r="E26" s="61">
        <f>COUNTIF(Hoja1!$C$11:$C$476,'Hoja3 (2)'!B26)</f>
        <v>0</v>
      </c>
      <c r="F26" s="59" t="b">
        <f>EXACT(B26,Hoja1!C34)</f>
        <v>0</v>
      </c>
      <c r="G26" s="59" t="b">
        <f>EXACT(C26,Hoja1!D34)</f>
        <v>0</v>
      </c>
    </row>
    <row r="27" spans="1:7" s="54" customFormat="1" ht="51" hidden="1" x14ac:dyDescent="0.25">
      <c r="A27" s="52">
        <v>22</v>
      </c>
      <c r="B27" s="53" t="s">
        <v>98</v>
      </c>
      <c r="C27" s="54">
        <v>19803</v>
      </c>
      <c r="D27" s="59"/>
      <c r="E27" s="61">
        <f>COUNTIF(Hoja1!$C$11:$C$476,'Hoja3 (2)'!B27)</f>
        <v>0</v>
      </c>
      <c r="F27" s="59" t="b">
        <f>EXACT(B27,Hoja1!C35)</f>
        <v>0</v>
      </c>
      <c r="G27" s="59" t="b">
        <f>EXACT(C27,Hoja1!D35)</f>
        <v>0</v>
      </c>
    </row>
    <row r="28" spans="1:7" s="54" customFormat="1" ht="63.75" hidden="1" x14ac:dyDescent="0.25">
      <c r="A28" s="52">
        <v>23</v>
      </c>
      <c r="B28" s="53" t="s">
        <v>99</v>
      </c>
      <c r="C28" s="54">
        <v>9901.5</v>
      </c>
      <c r="D28" s="59"/>
      <c r="E28" s="61">
        <f>COUNTIF(Hoja1!$C$11:$C$476,'Hoja3 (2)'!B28)</f>
        <v>0</v>
      </c>
      <c r="F28" s="59" t="b">
        <f>EXACT(B28,Hoja1!C36)</f>
        <v>0</v>
      </c>
      <c r="G28" s="59" t="b">
        <f>EXACT(C28,Hoja1!D36)</f>
        <v>0</v>
      </c>
    </row>
    <row r="29" spans="1:7" s="54" customFormat="1" ht="51" hidden="1" x14ac:dyDescent="0.25">
      <c r="A29" s="52">
        <v>24</v>
      </c>
      <c r="B29" s="53" t="s">
        <v>100</v>
      </c>
      <c r="C29" s="54">
        <v>19803</v>
      </c>
      <c r="D29" s="59"/>
      <c r="E29" s="61">
        <f>COUNTIF(Hoja1!$C$11:$C$476,'Hoja3 (2)'!B29)</f>
        <v>0</v>
      </c>
      <c r="F29" s="59" t="b">
        <f>EXACT(B29,Hoja1!C37)</f>
        <v>0</v>
      </c>
      <c r="G29" s="59" t="b">
        <f>EXACT(C29,Hoja1!D37)</f>
        <v>0</v>
      </c>
    </row>
    <row r="30" spans="1:7" s="54" customFormat="1" ht="51" hidden="1" x14ac:dyDescent="0.25">
      <c r="A30" s="52">
        <v>25</v>
      </c>
      <c r="B30" s="53" t="s">
        <v>101</v>
      </c>
      <c r="C30" s="54">
        <v>22750</v>
      </c>
      <c r="D30" s="59"/>
      <c r="E30" s="61">
        <f>COUNTIF(Hoja1!$C$11:$C$476,'Hoja3 (2)'!B30)</f>
        <v>0</v>
      </c>
      <c r="F30" s="59" t="b">
        <f>EXACT(B30,Hoja1!C38)</f>
        <v>0</v>
      </c>
      <c r="G30" s="59" t="b">
        <f>EXACT(C30,Hoja1!D38)</f>
        <v>0</v>
      </c>
    </row>
    <row r="31" spans="1:7" s="54" customFormat="1" ht="51" hidden="1" x14ac:dyDescent="0.25">
      <c r="A31" s="52">
        <v>26</v>
      </c>
      <c r="B31" s="53" t="s">
        <v>102</v>
      </c>
      <c r="C31" s="54">
        <v>34125</v>
      </c>
      <c r="D31" s="59"/>
      <c r="E31" s="61">
        <f>COUNTIF(Hoja1!$C$11:$C$476,'Hoja3 (2)'!B31)</f>
        <v>0</v>
      </c>
      <c r="F31" s="59" t="b">
        <f>EXACT(B31,Hoja1!C39)</f>
        <v>0</v>
      </c>
      <c r="G31" s="59" t="b">
        <f>EXACT(C31,Hoja1!D39)</f>
        <v>0</v>
      </c>
    </row>
    <row r="32" spans="1:7" s="54" customFormat="1" ht="51" hidden="1" x14ac:dyDescent="0.25">
      <c r="A32" s="52">
        <v>27</v>
      </c>
      <c r="B32" s="53" t="s">
        <v>103</v>
      </c>
      <c r="C32" s="54">
        <v>22750</v>
      </c>
      <c r="D32" s="59"/>
      <c r="E32" s="61">
        <f>COUNTIF(Hoja1!$C$11:$C$476,'Hoja3 (2)'!B32)</f>
        <v>0</v>
      </c>
      <c r="F32" s="59" t="b">
        <f>EXACT(B32,Hoja1!C40)</f>
        <v>0</v>
      </c>
      <c r="G32" s="59" t="b">
        <f>EXACT(C32,Hoja1!D40)</f>
        <v>0</v>
      </c>
    </row>
    <row r="33" spans="1:7" s="54" customFormat="1" ht="51" hidden="1" x14ac:dyDescent="0.25">
      <c r="A33" s="52">
        <v>28</v>
      </c>
      <c r="B33" s="53" t="s">
        <v>104</v>
      </c>
      <c r="C33" s="54">
        <v>11375</v>
      </c>
      <c r="D33" s="59"/>
      <c r="E33" s="61">
        <f>COUNTIF(Hoja1!$C$11:$C$476,'Hoja3 (2)'!B33)</f>
        <v>0</v>
      </c>
      <c r="F33" s="59" t="b">
        <f>EXACT(B33,Hoja1!C41)</f>
        <v>0</v>
      </c>
      <c r="G33" s="59" t="b">
        <f>EXACT(C33,Hoja1!D41)</f>
        <v>0</v>
      </c>
    </row>
    <row r="34" spans="1:7" s="54" customFormat="1" ht="51" hidden="1" x14ac:dyDescent="0.25">
      <c r="A34" s="52">
        <v>29</v>
      </c>
      <c r="B34" s="53" t="s">
        <v>105</v>
      </c>
      <c r="C34" s="54">
        <v>22750</v>
      </c>
      <c r="D34" s="59"/>
      <c r="E34" s="61">
        <f>COUNTIF(Hoja1!$C$11:$C$476,'Hoja3 (2)'!B34)</f>
        <v>0</v>
      </c>
      <c r="F34" s="59" t="b">
        <f>EXACT(B34,Hoja1!C42)</f>
        <v>0</v>
      </c>
      <c r="G34" s="59" t="b">
        <f>EXACT(C34,Hoja1!D42)</f>
        <v>0</v>
      </c>
    </row>
    <row r="35" spans="1:7" s="54" customFormat="1" ht="51" hidden="1" x14ac:dyDescent="0.25">
      <c r="A35" s="52">
        <v>30</v>
      </c>
      <c r="B35" s="53" t="s">
        <v>106</v>
      </c>
      <c r="C35" s="54">
        <v>19803</v>
      </c>
      <c r="D35" s="59"/>
      <c r="E35" s="61">
        <f>COUNTIF(Hoja1!$C$11:$C$476,'Hoja3 (2)'!B35)</f>
        <v>0</v>
      </c>
      <c r="F35" s="59" t="b">
        <f>EXACT(B35,Hoja1!C43)</f>
        <v>0</v>
      </c>
      <c r="G35" s="59" t="b">
        <f>EXACT(C35,Hoja1!D43)</f>
        <v>0</v>
      </c>
    </row>
    <row r="36" spans="1:7" s="54" customFormat="1" ht="63.75" hidden="1" x14ac:dyDescent="0.25">
      <c r="A36" s="52">
        <v>31</v>
      </c>
      <c r="B36" s="53" t="s">
        <v>107</v>
      </c>
      <c r="C36" s="54">
        <v>11375</v>
      </c>
      <c r="D36" s="59"/>
      <c r="E36" s="61">
        <f>COUNTIF(Hoja1!$C$11:$C$476,'Hoja3 (2)'!B36)</f>
        <v>0</v>
      </c>
      <c r="F36" s="59" t="b">
        <f>EXACT(B36,Hoja1!C44)</f>
        <v>0</v>
      </c>
      <c r="G36" s="59" t="b">
        <f>EXACT(C36,Hoja1!D44)</f>
        <v>0</v>
      </c>
    </row>
    <row r="37" spans="1:7" s="54" customFormat="1" ht="51" hidden="1" x14ac:dyDescent="0.25">
      <c r="A37" s="52">
        <v>32</v>
      </c>
      <c r="B37" s="53" t="s">
        <v>108</v>
      </c>
      <c r="C37" s="54">
        <v>22750</v>
      </c>
      <c r="D37" s="59"/>
      <c r="E37" s="61">
        <f>COUNTIF(Hoja1!$C$11:$C$476,'Hoja3 (2)'!B37)</f>
        <v>0</v>
      </c>
      <c r="F37" s="59" t="b">
        <f>EXACT(B37,Hoja1!C45)</f>
        <v>0</v>
      </c>
      <c r="G37" s="59" t="b">
        <f>EXACT(C37,Hoja1!D45)</f>
        <v>0</v>
      </c>
    </row>
    <row r="38" spans="1:7" s="54" customFormat="1" ht="51" hidden="1" x14ac:dyDescent="0.25">
      <c r="A38" s="52">
        <v>33</v>
      </c>
      <c r="B38" s="53" t="s">
        <v>105</v>
      </c>
      <c r="C38" s="54">
        <v>22750</v>
      </c>
      <c r="D38" s="59"/>
      <c r="E38" s="61">
        <f>COUNTIF(Hoja1!$C$11:$C$476,'Hoja3 (2)'!B38)</f>
        <v>0</v>
      </c>
      <c r="F38" s="59" t="b">
        <f>EXACT(B38,Hoja1!C46)</f>
        <v>0</v>
      </c>
      <c r="G38" s="59" t="b">
        <f>EXACT(C38,Hoja1!D46)</f>
        <v>0</v>
      </c>
    </row>
    <row r="39" spans="1:7" s="54" customFormat="1" ht="51" hidden="1" x14ac:dyDescent="0.25">
      <c r="A39" s="52">
        <v>34</v>
      </c>
      <c r="B39" s="53" t="s">
        <v>109</v>
      </c>
      <c r="C39" s="54">
        <v>11375</v>
      </c>
      <c r="D39" s="59"/>
      <c r="E39" s="61">
        <f>COUNTIF(Hoja1!$C$11:$C$476,'Hoja3 (2)'!B39)</f>
        <v>0</v>
      </c>
      <c r="F39" s="59" t="b">
        <f>EXACT(B39,Hoja1!C47)</f>
        <v>0</v>
      </c>
      <c r="G39" s="59" t="b">
        <f>EXACT(C39,Hoja1!D47)</f>
        <v>0</v>
      </c>
    </row>
    <row r="40" spans="1:7" s="54" customFormat="1" ht="63.75" hidden="1" x14ac:dyDescent="0.25">
      <c r="A40" s="52">
        <v>35</v>
      </c>
      <c r="B40" s="53" t="s">
        <v>110</v>
      </c>
      <c r="C40" s="54">
        <v>11375</v>
      </c>
      <c r="D40" s="59"/>
      <c r="E40" s="61">
        <f>COUNTIF(Hoja1!$C$11:$C$476,'Hoja3 (2)'!B40)</f>
        <v>0</v>
      </c>
      <c r="F40" s="59" t="b">
        <f>EXACT(B40,Hoja1!C48)</f>
        <v>0</v>
      </c>
      <c r="G40" s="59" t="b">
        <f>EXACT(C40,Hoja1!D48)</f>
        <v>0</v>
      </c>
    </row>
    <row r="41" spans="1:7" s="54" customFormat="1" ht="76.5" hidden="1" x14ac:dyDescent="0.25">
      <c r="A41" s="52">
        <v>36</v>
      </c>
      <c r="B41" s="53" t="s">
        <v>111</v>
      </c>
      <c r="C41" s="54">
        <v>11375</v>
      </c>
      <c r="D41" s="59"/>
      <c r="E41" s="61">
        <f>COUNTIF(Hoja1!$C$11:$C$476,'Hoja3 (2)'!B41)</f>
        <v>0</v>
      </c>
      <c r="F41" s="59" t="b">
        <f>EXACT(B41,Hoja1!C49)</f>
        <v>0</v>
      </c>
      <c r="G41" s="59" t="b">
        <f>EXACT(C41,Hoja1!D49)</f>
        <v>0</v>
      </c>
    </row>
    <row r="42" spans="1:7" s="54" customFormat="1" ht="51" hidden="1" x14ac:dyDescent="0.25">
      <c r="A42" s="52">
        <v>37</v>
      </c>
      <c r="B42" s="53" t="s">
        <v>112</v>
      </c>
      <c r="C42" s="54">
        <v>11375</v>
      </c>
      <c r="D42" s="59"/>
      <c r="E42" s="61">
        <f>COUNTIF(Hoja1!$C$11:$C$476,'Hoja3 (2)'!B42)</f>
        <v>0</v>
      </c>
      <c r="F42" s="59" t="b">
        <f>EXACT(B42,Hoja1!C50)</f>
        <v>0</v>
      </c>
      <c r="G42" s="59" t="b">
        <f>EXACT(C42,Hoja1!D50)</f>
        <v>0</v>
      </c>
    </row>
    <row r="43" spans="1:7" s="54" customFormat="1" ht="51" hidden="1" x14ac:dyDescent="0.25">
      <c r="A43" s="52">
        <v>38</v>
      </c>
      <c r="B43" s="53" t="s">
        <v>113</v>
      </c>
      <c r="C43" s="54">
        <v>34125</v>
      </c>
      <c r="D43" s="59"/>
      <c r="E43" s="61">
        <f>COUNTIF(Hoja1!$C$11:$C$476,'Hoja3 (2)'!B43)</f>
        <v>0</v>
      </c>
      <c r="F43" s="59" t="b">
        <f>EXACT(B43,Hoja1!C51)</f>
        <v>0</v>
      </c>
      <c r="G43" s="59" t="b">
        <f>EXACT(C43,Hoja1!D51)</f>
        <v>0</v>
      </c>
    </row>
    <row r="44" spans="1:7" s="54" customFormat="1" ht="51" hidden="1" x14ac:dyDescent="0.25">
      <c r="A44" s="52">
        <v>39</v>
      </c>
      <c r="B44" s="53" t="s">
        <v>114</v>
      </c>
      <c r="C44" s="54">
        <v>22750</v>
      </c>
      <c r="D44" s="59"/>
      <c r="E44" s="61">
        <f>COUNTIF(Hoja1!$C$11:$C$476,'Hoja3 (2)'!B44)</f>
        <v>0</v>
      </c>
      <c r="F44" s="59" t="b">
        <f>EXACT(B44,Hoja1!C52)</f>
        <v>0</v>
      </c>
      <c r="G44" s="59" t="b">
        <f>EXACT(C44,Hoja1!D52)</f>
        <v>0</v>
      </c>
    </row>
    <row r="45" spans="1:7" s="54" customFormat="1" ht="63.75" hidden="1" x14ac:dyDescent="0.25">
      <c r="A45" s="52">
        <v>40</v>
      </c>
      <c r="B45" s="53" t="s">
        <v>115</v>
      </c>
      <c r="C45" s="54">
        <v>39606</v>
      </c>
      <c r="D45" s="59"/>
      <c r="E45" s="61">
        <f>COUNTIF(Hoja1!$C$11:$C$476,'Hoja3 (2)'!B45)</f>
        <v>0</v>
      </c>
      <c r="F45" s="59" t="b">
        <f>EXACT(B45,Hoja1!C53)</f>
        <v>0</v>
      </c>
      <c r="G45" s="59" t="b">
        <f>EXACT(C45,Hoja1!D53)</f>
        <v>0</v>
      </c>
    </row>
    <row r="46" spans="1:7" s="54" customFormat="1" ht="51" hidden="1" x14ac:dyDescent="0.25">
      <c r="A46" s="52">
        <v>41</v>
      </c>
      <c r="B46" s="53" t="s">
        <v>105</v>
      </c>
      <c r="C46" s="54">
        <v>41184.5</v>
      </c>
      <c r="D46" s="59"/>
      <c r="E46" s="61">
        <f>COUNTIF(Hoja1!$C$11:$C$476,'Hoja3 (2)'!B46)</f>
        <v>0</v>
      </c>
      <c r="F46" s="59" t="b">
        <f>EXACT(B46,Hoja1!C54)</f>
        <v>0</v>
      </c>
      <c r="G46" s="59" t="b">
        <f>EXACT(C46,Hoja1!D54)</f>
        <v>0</v>
      </c>
    </row>
    <row r="47" spans="1:7" s="54" customFormat="1" ht="51" hidden="1" x14ac:dyDescent="0.25">
      <c r="A47" s="52">
        <v>42</v>
      </c>
      <c r="B47" s="53" t="s">
        <v>105</v>
      </c>
      <c r="C47" s="54">
        <v>28000</v>
      </c>
      <c r="D47" s="59"/>
      <c r="E47" s="61">
        <f>COUNTIF(Hoja1!$C$11:$C$476,'Hoja3 (2)'!B47)</f>
        <v>0</v>
      </c>
      <c r="F47" s="59" t="b">
        <f>EXACT(B47,Hoja1!C55)</f>
        <v>0</v>
      </c>
      <c r="G47" s="59" t="b">
        <f>EXACT(C47,Hoja1!D55)</f>
        <v>0</v>
      </c>
    </row>
    <row r="48" spans="1:7" s="54" customFormat="1" ht="63.75" hidden="1" x14ac:dyDescent="0.25">
      <c r="A48" s="52">
        <v>43</v>
      </c>
      <c r="B48" s="53" t="s">
        <v>116</v>
      </c>
      <c r="C48" s="54">
        <v>22750</v>
      </c>
      <c r="D48" s="59"/>
      <c r="E48" s="61">
        <f>COUNTIF(Hoja1!$C$11:$C$476,'Hoja3 (2)'!B48)</f>
        <v>0</v>
      </c>
      <c r="F48" s="59" t="b">
        <f>EXACT(B48,Hoja1!C56)</f>
        <v>0</v>
      </c>
      <c r="G48" s="59" t="b">
        <f>EXACT(C48,Hoja1!D56)</f>
        <v>0</v>
      </c>
    </row>
    <row r="49" spans="1:7" s="54" customFormat="1" ht="51" hidden="1" x14ac:dyDescent="0.25">
      <c r="A49" s="52">
        <v>44</v>
      </c>
      <c r="B49" s="53" t="s">
        <v>117</v>
      </c>
      <c r="C49" s="54">
        <v>22750</v>
      </c>
      <c r="D49" s="59"/>
      <c r="E49" s="61">
        <f>COUNTIF(Hoja1!$C$11:$C$476,'Hoja3 (2)'!B49)</f>
        <v>0</v>
      </c>
      <c r="F49" s="59" t="b">
        <f>EXACT(B49,Hoja1!C57)</f>
        <v>0</v>
      </c>
      <c r="G49" s="59" t="b">
        <f>EXACT(C49,Hoja1!D57)</f>
        <v>0</v>
      </c>
    </row>
    <row r="50" spans="1:7" s="54" customFormat="1" ht="51" hidden="1" x14ac:dyDescent="0.25">
      <c r="A50" s="52">
        <v>45</v>
      </c>
      <c r="B50" s="53" t="s">
        <v>118</v>
      </c>
      <c r="C50" s="54">
        <v>19803</v>
      </c>
      <c r="D50" s="59"/>
      <c r="E50" s="61">
        <f>COUNTIF(Hoja1!$C$11:$C$476,'Hoja3 (2)'!B50)</f>
        <v>0</v>
      </c>
      <c r="F50" s="59" t="b">
        <f>EXACT(B50,Hoja1!C58)</f>
        <v>0</v>
      </c>
      <c r="G50" s="59" t="b">
        <f>EXACT(C50,Hoja1!D58)</f>
        <v>0</v>
      </c>
    </row>
    <row r="51" spans="1:7" s="54" customFormat="1" ht="51" hidden="1" x14ac:dyDescent="0.25">
      <c r="A51" s="52">
        <v>46</v>
      </c>
      <c r="B51" s="53" t="s">
        <v>119</v>
      </c>
      <c r="C51" s="54">
        <v>22750</v>
      </c>
      <c r="D51" s="59"/>
      <c r="E51" s="61">
        <f>COUNTIF(Hoja1!$C$11:$C$476,'Hoja3 (2)'!B51)</f>
        <v>0</v>
      </c>
      <c r="F51" s="59" t="b">
        <f>EXACT(B51,Hoja1!C59)</f>
        <v>0</v>
      </c>
      <c r="G51" s="59" t="b">
        <f>EXACT(C51,Hoja1!D59)</f>
        <v>0</v>
      </c>
    </row>
    <row r="52" spans="1:7" s="54" customFormat="1" ht="63.75" hidden="1" x14ac:dyDescent="0.25">
      <c r="A52" s="52">
        <v>47</v>
      </c>
      <c r="B52" s="53" t="s">
        <v>120</v>
      </c>
      <c r="C52" s="54">
        <v>34125</v>
      </c>
      <c r="D52" s="59"/>
      <c r="E52" s="61">
        <f>COUNTIF(Hoja1!$C$11:$C$476,'Hoja3 (2)'!B52)</f>
        <v>0</v>
      </c>
      <c r="F52" s="59" t="b">
        <f>EXACT(B52,Hoja1!C60)</f>
        <v>0</v>
      </c>
      <c r="G52" s="59" t="b">
        <f>EXACT(C52,Hoja1!D60)</f>
        <v>0</v>
      </c>
    </row>
    <row r="53" spans="1:7" s="54" customFormat="1" ht="51" hidden="1" x14ac:dyDescent="0.25">
      <c r="A53" s="52">
        <v>48</v>
      </c>
      <c r="B53" s="53" t="s">
        <v>121</v>
      </c>
      <c r="C53" s="54">
        <v>22750</v>
      </c>
      <c r="D53" s="59"/>
      <c r="E53" s="61">
        <f>COUNTIF(Hoja1!$C$11:$C$476,'Hoja3 (2)'!B53)</f>
        <v>0</v>
      </c>
      <c r="F53" s="59" t="b">
        <f>EXACT(B53,Hoja1!C61)</f>
        <v>0</v>
      </c>
      <c r="G53" s="59" t="b">
        <f>EXACT(C53,Hoja1!D61)</f>
        <v>0</v>
      </c>
    </row>
    <row r="54" spans="1:7" s="54" customFormat="1" ht="51" hidden="1" x14ac:dyDescent="0.25">
      <c r="A54" s="52">
        <v>49</v>
      </c>
      <c r="B54" s="53" t="s">
        <v>122</v>
      </c>
      <c r="C54" s="54">
        <v>9901.5</v>
      </c>
      <c r="D54" s="59"/>
      <c r="E54" s="61">
        <f>COUNTIF(Hoja1!$C$11:$C$476,'Hoja3 (2)'!B54)</f>
        <v>0</v>
      </c>
      <c r="F54" s="59" t="b">
        <f>EXACT(B54,Hoja1!C62)</f>
        <v>0</v>
      </c>
      <c r="G54" s="59" t="b">
        <f>EXACT(C54,Hoja1!D62)</f>
        <v>0</v>
      </c>
    </row>
    <row r="55" spans="1:7" s="54" customFormat="1" ht="76.5" hidden="1" x14ac:dyDescent="0.25">
      <c r="A55" s="52">
        <v>50</v>
      </c>
      <c r="B55" s="53" t="s">
        <v>212</v>
      </c>
      <c r="C55" s="54">
        <v>11375</v>
      </c>
      <c r="D55" s="59"/>
      <c r="E55" s="61">
        <f>COUNTIF(Hoja1!$C$11:$C$476,'Hoja3 (2)'!B55)</f>
        <v>0</v>
      </c>
      <c r="F55" s="59" t="b">
        <f>EXACT(B55,Hoja1!C63)</f>
        <v>0</v>
      </c>
      <c r="G55" s="59" t="b">
        <f>EXACT(C55,Hoja1!D63)</f>
        <v>0</v>
      </c>
    </row>
    <row r="56" spans="1:7" s="54" customFormat="1" ht="51" x14ac:dyDescent="0.25">
      <c r="A56" s="52">
        <v>51</v>
      </c>
      <c r="B56" s="53" t="s">
        <v>310</v>
      </c>
      <c r="C56" s="54">
        <v>0</v>
      </c>
      <c r="D56" s="59"/>
      <c r="E56" s="61">
        <f>COUNTIF(Hoja1!$C$11:$C$476,'Hoja3 (2)'!B56)</f>
        <v>0</v>
      </c>
      <c r="F56" s="59" t="b">
        <f>EXACT(B56,Hoja1!C64)</f>
        <v>0</v>
      </c>
      <c r="G56" s="59" t="b">
        <f>EXACT(C56,Hoja1!D64)</f>
        <v>0</v>
      </c>
    </row>
    <row r="57" spans="1:7" s="54" customFormat="1" ht="51" x14ac:dyDescent="0.25">
      <c r="A57" s="52">
        <v>52</v>
      </c>
      <c r="B57" s="53" t="s">
        <v>213</v>
      </c>
      <c r="C57" s="54">
        <v>1499999.54</v>
      </c>
      <c r="D57" s="59"/>
      <c r="E57" s="61">
        <f>COUNTIF(Hoja1!$C$11:$C$476,'Hoja3 (2)'!B57)</f>
        <v>0</v>
      </c>
      <c r="F57" s="59" t="b">
        <f>EXACT(B57,Hoja1!C65)</f>
        <v>0</v>
      </c>
      <c r="G57" s="59" t="b">
        <f>EXACT(C57,Hoja1!D65)</f>
        <v>0</v>
      </c>
    </row>
    <row r="58" spans="1:7" s="54" customFormat="1" ht="38.25" x14ac:dyDescent="0.25">
      <c r="A58" s="52">
        <v>2</v>
      </c>
      <c r="B58" s="53" t="s">
        <v>123</v>
      </c>
      <c r="C58" s="54">
        <v>48464.91</v>
      </c>
      <c r="D58" s="59"/>
      <c r="E58" s="61">
        <f>COUNTIF(Hoja1!$C$11:$C$476,'Hoja3 (2)'!B58)</f>
        <v>0</v>
      </c>
      <c r="F58" s="59" t="b">
        <f>EXACT(B58,Hoja1!C66)</f>
        <v>0</v>
      </c>
      <c r="G58" s="59" t="b">
        <f>EXACT(C58,Hoja1!D66)</f>
        <v>0</v>
      </c>
    </row>
    <row r="59" spans="1:7" s="54" customFormat="1" ht="38.25" x14ac:dyDescent="0.25">
      <c r="A59" s="52">
        <v>0</v>
      </c>
      <c r="B59" s="53" t="s">
        <v>124</v>
      </c>
      <c r="C59" s="54">
        <v>0.37999999988824129</v>
      </c>
      <c r="D59" s="59"/>
      <c r="E59" s="61">
        <f>COUNTIF(Hoja1!$C$11:$C$476,'Hoja3 (2)'!B59)</f>
        <v>0</v>
      </c>
      <c r="F59" s="59" t="b">
        <f>EXACT(B59,Hoja1!C67)</f>
        <v>0</v>
      </c>
      <c r="G59" s="59" t="b">
        <f>EXACT(C59,Hoja1!D67)</f>
        <v>0</v>
      </c>
    </row>
    <row r="60" spans="1:7" s="54" customFormat="1" ht="51" x14ac:dyDescent="0.25">
      <c r="A60" s="52">
        <v>1</v>
      </c>
      <c r="B60" s="53" t="s">
        <v>214</v>
      </c>
      <c r="C60" s="54">
        <v>896284.53000000014</v>
      </c>
      <c r="D60" s="59"/>
      <c r="E60" s="61">
        <f>COUNTIF(Hoja1!$C$11:$C$476,'Hoja3 (2)'!B60)</f>
        <v>0</v>
      </c>
      <c r="F60" s="59" t="b">
        <f>EXACT(B60,Hoja1!C68)</f>
        <v>0</v>
      </c>
      <c r="G60" s="59" t="b">
        <f>EXACT(C60,Hoja1!D68)</f>
        <v>0</v>
      </c>
    </row>
    <row r="61" spans="1:7" s="54" customFormat="1" ht="51" x14ac:dyDescent="0.25">
      <c r="A61" s="52">
        <v>2</v>
      </c>
      <c r="B61" s="53" t="s">
        <v>215</v>
      </c>
      <c r="C61" s="54">
        <v>585900</v>
      </c>
      <c r="D61" s="59"/>
      <c r="E61" s="61">
        <f>COUNTIF(Hoja1!$C$11:$C$476,'Hoja3 (2)'!B61)</f>
        <v>0</v>
      </c>
      <c r="F61" s="59" t="b">
        <f>EXACT(B61,Hoja1!C69)</f>
        <v>0</v>
      </c>
      <c r="G61" s="59" t="b">
        <f>EXACT(C61,Hoja1!D69)</f>
        <v>0</v>
      </c>
    </row>
    <row r="62" spans="1:7" s="54" customFormat="1" ht="51" x14ac:dyDescent="0.25">
      <c r="A62" s="52">
        <v>3</v>
      </c>
      <c r="B62" s="53" t="s">
        <v>216</v>
      </c>
      <c r="C62" s="54">
        <v>283500</v>
      </c>
      <c r="D62" s="59"/>
      <c r="E62" s="61">
        <f>COUNTIF(Hoja1!$C$11:$C$476,'Hoja3 (2)'!B62)</f>
        <v>0</v>
      </c>
      <c r="F62" s="59" t="b">
        <f>EXACT(B62,Hoja1!C70)</f>
        <v>0</v>
      </c>
      <c r="G62" s="59" t="b">
        <f>EXACT(C62,Hoja1!D70)</f>
        <v>0</v>
      </c>
    </row>
    <row r="63" spans="1:7" s="54" customFormat="1" ht="51" x14ac:dyDescent="0.25">
      <c r="A63" s="52">
        <v>4</v>
      </c>
      <c r="B63" s="53" t="s">
        <v>217</v>
      </c>
      <c r="C63" s="54">
        <v>236250</v>
      </c>
      <c r="D63" s="59"/>
      <c r="E63" s="61">
        <f>COUNTIF(Hoja1!$C$11:$C$476,'Hoja3 (2)'!B63)</f>
        <v>0</v>
      </c>
      <c r="F63" s="59" t="b">
        <f>EXACT(B63,Hoja1!C71)</f>
        <v>0</v>
      </c>
      <c r="G63" s="59" t="b">
        <f>EXACT(C63,Hoja1!D71)</f>
        <v>0</v>
      </c>
    </row>
    <row r="64" spans="1:7" s="54" customFormat="1" ht="51" x14ac:dyDescent="0.25">
      <c r="A64" s="52">
        <v>5</v>
      </c>
      <c r="B64" s="53" t="s">
        <v>218</v>
      </c>
      <c r="C64" s="54">
        <v>189000</v>
      </c>
      <c r="D64" s="59"/>
      <c r="E64" s="61">
        <f>COUNTIF(Hoja1!$C$11:$C$476,'Hoja3 (2)'!B64)</f>
        <v>0</v>
      </c>
      <c r="F64" s="59" t="b">
        <f>EXACT(B64,Hoja1!C72)</f>
        <v>0</v>
      </c>
      <c r="G64" s="59" t="b">
        <f>EXACT(C64,Hoja1!D72)</f>
        <v>0</v>
      </c>
    </row>
    <row r="65" spans="1:7" s="54" customFormat="1" ht="63.75" x14ac:dyDescent="0.25">
      <c r="A65" s="52">
        <v>6</v>
      </c>
      <c r="B65" s="53" t="s">
        <v>219</v>
      </c>
      <c r="C65" s="54">
        <v>283500</v>
      </c>
      <c r="D65" s="59"/>
      <c r="E65" s="61">
        <f>COUNTIF(Hoja1!$C$11:$C$476,'Hoja3 (2)'!B65)</f>
        <v>0</v>
      </c>
      <c r="F65" s="59" t="b">
        <f>EXACT(B65,Hoja1!C73)</f>
        <v>0</v>
      </c>
      <c r="G65" s="59" t="b">
        <f>EXACT(C65,Hoja1!D73)</f>
        <v>0</v>
      </c>
    </row>
    <row r="66" spans="1:7" s="54" customFormat="1" ht="38.25" x14ac:dyDescent="0.25">
      <c r="A66" s="52">
        <v>7</v>
      </c>
      <c r="B66" s="53" t="s">
        <v>220</v>
      </c>
      <c r="C66" s="54">
        <v>141750</v>
      </c>
      <c r="D66" s="59"/>
      <c r="E66" s="61">
        <f>COUNTIF(Hoja1!$C$11:$C$476,'Hoja3 (2)'!B66)</f>
        <v>0</v>
      </c>
      <c r="F66" s="59" t="b">
        <f>EXACT(B66,Hoja1!C74)</f>
        <v>0</v>
      </c>
      <c r="G66" s="59" t="b">
        <f>EXACT(C66,Hoja1!D74)</f>
        <v>0</v>
      </c>
    </row>
    <row r="67" spans="1:7" s="54" customFormat="1" ht="51" x14ac:dyDescent="0.25">
      <c r="A67" s="52">
        <v>8</v>
      </c>
      <c r="B67" s="53" t="s">
        <v>221</v>
      </c>
      <c r="C67" s="54">
        <v>122850</v>
      </c>
      <c r="D67" s="59"/>
      <c r="E67" s="61">
        <f>COUNTIF(Hoja1!$C$11:$C$476,'Hoja3 (2)'!B67)</f>
        <v>0</v>
      </c>
      <c r="F67" s="59" t="b">
        <f>EXACT(B67,Hoja1!C75)</f>
        <v>0</v>
      </c>
      <c r="G67" s="59" t="b">
        <f>EXACT(C67,Hoja1!D75)</f>
        <v>0</v>
      </c>
    </row>
    <row r="68" spans="1:7" s="54" customFormat="1" ht="38.25" x14ac:dyDescent="0.25">
      <c r="A68" s="52">
        <v>9</v>
      </c>
      <c r="B68" s="53" t="s">
        <v>222</v>
      </c>
      <c r="C68" s="54">
        <v>75600</v>
      </c>
      <c r="D68" s="59"/>
      <c r="E68" s="61">
        <f>COUNTIF(Hoja1!$C$11:$C$476,'Hoja3 (2)'!B68)</f>
        <v>0</v>
      </c>
      <c r="F68" s="59" t="b">
        <f>EXACT(B68,Hoja1!C76)</f>
        <v>0</v>
      </c>
      <c r="G68" s="59" t="b">
        <f>EXACT(C68,Hoja1!D76)</f>
        <v>0</v>
      </c>
    </row>
    <row r="69" spans="1:7" s="54" customFormat="1" ht="51" x14ac:dyDescent="0.25">
      <c r="A69" s="52">
        <v>10</v>
      </c>
      <c r="B69" s="53" t="s">
        <v>223</v>
      </c>
      <c r="C69" s="54">
        <v>94500</v>
      </c>
      <c r="D69" s="59"/>
      <c r="E69" s="61">
        <f>COUNTIF(Hoja1!$C$11:$C$476,'Hoja3 (2)'!B69)</f>
        <v>0</v>
      </c>
      <c r="F69" s="59" t="b">
        <f>EXACT(B69,Hoja1!C77)</f>
        <v>0</v>
      </c>
      <c r="G69" s="59" t="b">
        <f>EXACT(C69,Hoja1!D77)</f>
        <v>0</v>
      </c>
    </row>
    <row r="70" spans="1:7" s="54" customFormat="1" ht="51" x14ac:dyDescent="0.25">
      <c r="A70" s="52">
        <v>11</v>
      </c>
      <c r="B70" s="53" t="s">
        <v>224</v>
      </c>
      <c r="C70" s="54">
        <v>28350</v>
      </c>
      <c r="D70" s="59"/>
      <c r="E70" s="61">
        <f>COUNTIF(Hoja1!$C$11:$C$476,'Hoja3 (2)'!B70)</f>
        <v>0</v>
      </c>
      <c r="F70" s="59" t="b">
        <f>EXACT(B70,Hoja1!C78)</f>
        <v>0</v>
      </c>
      <c r="G70" s="59" t="b">
        <f>EXACT(C70,Hoja1!D78)</f>
        <v>0</v>
      </c>
    </row>
    <row r="71" spans="1:7" s="54" customFormat="1" ht="51" x14ac:dyDescent="0.25">
      <c r="A71" s="52">
        <v>12</v>
      </c>
      <c r="B71" s="53" t="s">
        <v>225</v>
      </c>
      <c r="C71" s="54">
        <v>66150</v>
      </c>
      <c r="D71" s="59"/>
      <c r="E71" s="61">
        <f>COUNTIF(Hoja1!$C$11:$C$476,'Hoja3 (2)'!B71)</f>
        <v>0</v>
      </c>
      <c r="F71" s="59" t="b">
        <f>EXACT(B71,Hoja1!C79)</f>
        <v>0</v>
      </c>
      <c r="G71" s="59" t="b">
        <f>EXACT(C71,Hoja1!D79)</f>
        <v>0</v>
      </c>
    </row>
    <row r="72" spans="1:7" s="54" customFormat="1" ht="38.25" x14ac:dyDescent="0.25">
      <c r="A72" s="52">
        <v>13</v>
      </c>
      <c r="B72" s="53" t="s">
        <v>226</v>
      </c>
      <c r="C72" s="54">
        <v>47250</v>
      </c>
      <c r="D72" s="59"/>
      <c r="E72" s="61">
        <f>COUNTIF(Hoja1!$C$11:$C$476,'Hoja3 (2)'!B72)</f>
        <v>0</v>
      </c>
      <c r="F72" s="59" t="b">
        <f>EXACT(B72,Hoja1!C80)</f>
        <v>0</v>
      </c>
      <c r="G72" s="59" t="b">
        <f>EXACT(C72,Hoja1!D80)</f>
        <v>0</v>
      </c>
    </row>
    <row r="73" spans="1:7" s="54" customFormat="1" ht="51" x14ac:dyDescent="0.25">
      <c r="A73" s="52">
        <v>14</v>
      </c>
      <c r="B73" s="53" t="s">
        <v>227</v>
      </c>
      <c r="C73" s="54">
        <v>47250</v>
      </c>
      <c r="D73" s="59"/>
      <c r="E73" s="61">
        <f>COUNTIF(Hoja1!$C$11:$C$476,'Hoja3 (2)'!B73)</f>
        <v>0</v>
      </c>
      <c r="F73" s="59" t="b">
        <f>EXACT(B73,Hoja1!C81)</f>
        <v>0</v>
      </c>
      <c r="G73" s="59" t="b">
        <f>EXACT(C73,Hoja1!D81)</f>
        <v>0</v>
      </c>
    </row>
    <row r="74" spans="1:7" s="54" customFormat="1" ht="51" x14ac:dyDescent="0.25">
      <c r="A74" s="52">
        <v>15</v>
      </c>
      <c r="B74" s="53" t="s">
        <v>228</v>
      </c>
      <c r="C74" s="54">
        <v>94500</v>
      </c>
      <c r="D74" s="59"/>
      <c r="E74" s="61">
        <f>COUNTIF(Hoja1!$C$11:$C$476,'Hoja3 (2)'!B74)</f>
        <v>0</v>
      </c>
      <c r="F74" s="59" t="b">
        <f>EXACT(B74,Hoja1!C82)</f>
        <v>0</v>
      </c>
      <c r="G74" s="59" t="b">
        <f>EXACT(C74,Hoja1!D82)</f>
        <v>0</v>
      </c>
    </row>
    <row r="75" spans="1:7" s="54" customFormat="1" ht="51" x14ac:dyDescent="0.25">
      <c r="A75" s="52">
        <v>16</v>
      </c>
      <c r="B75" s="53" t="s">
        <v>229</v>
      </c>
      <c r="C75" s="54">
        <v>94500</v>
      </c>
      <c r="D75" s="59"/>
      <c r="E75" s="61">
        <f>COUNTIF(Hoja1!$C$11:$C$476,'Hoja3 (2)'!B75)</f>
        <v>0</v>
      </c>
      <c r="F75" s="59" t="b">
        <f>EXACT(B75,Hoja1!C83)</f>
        <v>0</v>
      </c>
      <c r="G75" s="59" t="b">
        <f>EXACT(C75,Hoja1!D83)</f>
        <v>0</v>
      </c>
    </row>
    <row r="76" spans="1:7" s="54" customFormat="1" ht="51" x14ac:dyDescent="0.25">
      <c r="A76" s="52">
        <v>17</v>
      </c>
      <c r="B76" s="53" t="s">
        <v>230</v>
      </c>
      <c r="C76" s="54">
        <v>236250</v>
      </c>
      <c r="D76" s="59"/>
      <c r="E76" s="61">
        <f>COUNTIF(Hoja1!$C$11:$C$476,'Hoja3 (2)'!B76)</f>
        <v>0</v>
      </c>
      <c r="F76" s="59" t="b">
        <f>EXACT(B76,Hoja1!C84)</f>
        <v>0</v>
      </c>
      <c r="G76" s="59" t="b">
        <f>EXACT(C76,Hoja1!D84)</f>
        <v>0</v>
      </c>
    </row>
    <row r="77" spans="1:7" s="54" customFormat="1" ht="51" x14ac:dyDescent="0.25">
      <c r="A77" s="52">
        <v>18</v>
      </c>
      <c r="B77" s="53" t="s">
        <v>231</v>
      </c>
      <c r="C77" s="54">
        <v>75600</v>
      </c>
      <c r="D77" s="59"/>
      <c r="E77" s="61">
        <f>COUNTIF(Hoja1!$C$11:$C$476,'Hoja3 (2)'!B77)</f>
        <v>0</v>
      </c>
      <c r="F77" s="59" t="b">
        <f>EXACT(B77,Hoja1!C85)</f>
        <v>0</v>
      </c>
      <c r="G77" s="59" t="b">
        <f>EXACT(C77,Hoja1!D85)</f>
        <v>0</v>
      </c>
    </row>
    <row r="78" spans="1:7" s="54" customFormat="1" ht="51" x14ac:dyDescent="0.25">
      <c r="A78" s="52">
        <v>19</v>
      </c>
      <c r="B78" s="53" t="s">
        <v>232</v>
      </c>
      <c r="C78" s="54">
        <v>94500</v>
      </c>
      <c r="D78" s="59"/>
      <c r="E78" s="61">
        <f>COUNTIF(Hoja1!$C$11:$C$476,'Hoja3 (2)'!B78)</f>
        <v>0</v>
      </c>
      <c r="F78" s="59" t="b">
        <f>EXACT(B78,Hoja1!C86)</f>
        <v>0</v>
      </c>
      <c r="G78" s="59" t="b">
        <f>EXACT(C78,Hoja1!D86)</f>
        <v>0</v>
      </c>
    </row>
    <row r="79" spans="1:7" s="54" customFormat="1" ht="38.25" hidden="1" x14ac:dyDescent="0.25">
      <c r="A79" s="52">
        <v>1</v>
      </c>
      <c r="B79" s="53" t="s">
        <v>233</v>
      </c>
      <c r="C79" s="54">
        <v>150000</v>
      </c>
      <c r="D79" s="59"/>
      <c r="E79" s="61">
        <f>COUNTIF(Hoja1!$C$11:$C$476,'Hoja3 (2)'!B79)</f>
        <v>0</v>
      </c>
      <c r="F79" s="59" t="b">
        <f>EXACT(B79,Hoja1!C87)</f>
        <v>0</v>
      </c>
      <c r="G79" s="59" t="b">
        <f>EXACT(C79,Hoja1!D87)</f>
        <v>0</v>
      </c>
    </row>
    <row r="80" spans="1:7" s="54" customFormat="1" ht="38.25" hidden="1" x14ac:dyDescent="0.25">
      <c r="A80" s="52">
        <v>2</v>
      </c>
      <c r="B80" s="53" t="s">
        <v>234</v>
      </c>
      <c r="C80" s="54">
        <v>75000</v>
      </c>
      <c r="D80" s="59"/>
      <c r="E80" s="61">
        <f>COUNTIF(Hoja1!$C$11:$C$476,'Hoja3 (2)'!B80)</f>
        <v>0</v>
      </c>
      <c r="F80" s="59" t="b">
        <f>EXACT(B80,Hoja1!C88)</f>
        <v>0</v>
      </c>
      <c r="G80" s="59" t="b">
        <f>EXACT(C80,Hoja1!D88)</f>
        <v>0</v>
      </c>
    </row>
    <row r="81" spans="1:7" s="54" customFormat="1" ht="38.25" hidden="1" x14ac:dyDescent="0.25">
      <c r="A81" s="52">
        <v>3</v>
      </c>
      <c r="B81" s="53" t="s">
        <v>235</v>
      </c>
      <c r="C81" s="54">
        <v>87500</v>
      </c>
      <c r="D81" s="59"/>
      <c r="E81" s="61">
        <f>COUNTIF(Hoja1!$C$11:$C$476,'Hoja3 (2)'!B81)</f>
        <v>0</v>
      </c>
      <c r="F81" s="59" t="b">
        <f>EXACT(B81,Hoja1!C89)</f>
        <v>0</v>
      </c>
      <c r="G81" s="59" t="b">
        <f>EXACT(C81,Hoja1!D89)</f>
        <v>0</v>
      </c>
    </row>
    <row r="82" spans="1:7" s="54" customFormat="1" ht="38.25" hidden="1" x14ac:dyDescent="0.25">
      <c r="A82" s="52">
        <v>4</v>
      </c>
      <c r="B82" s="53" t="s">
        <v>236</v>
      </c>
      <c r="C82" s="54">
        <v>100000</v>
      </c>
      <c r="D82" s="59"/>
      <c r="E82" s="61">
        <f>COUNTIF(Hoja1!$C$11:$C$476,'Hoja3 (2)'!B82)</f>
        <v>0</v>
      </c>
      <c r="F82" s="59" t="b">
        <f>EXACT(B82,Hoja1!C90)</f>
        <v>0</v>
      </c>
      <c r="G82" s="59" t="b">
        <f>EXACT(C82,Hoja1!D90)</f>
        <v>0</v>
      </c>
    </row>
    <row r="83" spans="1:7" s="54" customFormat="1" ht="38.25" hidden="1" x14ac:dyDescent="0.25">
      <c r="A83" s="52">
        <v>5</v>
      </c>
      <c r="B83" s="53" t="s">
        <v>237</v>
      </c>
      <c r="C83" s="54">
        <v>100000</v>
      </c>
      <c r="D83" s="59"/>
      <c r="E83" s="61">
        <f>COUNTIF(Hoja1!$C$11:$C$476,'Hoja3 (2)'!B83)</f>
        <v>0</v>
      </c>
      <c r="F83" s="59" t="b">
        <f>EXACT(B83,Hoja1!C91)</f>
        <v>0</v>
      </c>
      <c r="G83" s="59" t="b">
        <f>EXACT(C83,Hoja1!D91)</f>
        <v>0</v>
      </c>
    </row>
    <row r="84" spans="1:7" s="54" customFormat="1" ht="38.25" hidden="1" x14ac:dyDescent="0.25">
      <c r="A84" s="52">
        <v>6</v>
      </c>
      <c r="B84" s="53" t="s">
        <v>238</v>
      </c>
      <c r="C84" s="54">
        <v>80000</v>
      </c>
      <c r="D84" s="59"/>
      <c r="E84" s="61">
        <f>COUNTIF(Hoja1!$C$11:$C$476,'Hoja3 (2)'!B84)</f>
        <v>0</v>
      </c>
      <c r="F84" s="59" t="b">
        <f>EXACT(B84,Hoja1!C92)</f>
        <v>0</v>
      </c>
      <c r="G84" s="59" t="b">
        <f>EXACT(C84,Hoja1!D92)</f>
        <v>0</v>
      </c>
    </row>
    <row r="85" spans="1:7" s="54" customFormat="1" ht="51" hidden="1" x14ac:dyDescent="0.25">
      <c r="A85" s="52">
        <v>7</v>
      </c>
      <c r="B85" s="53" t="s">
        <v>239</v>
      </c>
      <c r="C85" s="54">
        <v>75000</v>
      </c>
      <c r="D85" s="59"/>
      <c r="E85" s="61">
        <f>COUNTIF(Hoja1!$C$11:$C$476,'Hoja3 (2)'!B85)</f>
        <v>0</v>
      </c>
      <c r="F85" s="59" t="b">
        <f>EXACT(B85,Hoja1!C93)</f>
        <v>0</v>
      </c>
      <c r="G85" s="59" t="b">
        <f>EXACT(C85,Hoja1!D93)</f>
        <v>0</v>
      </c>
    </row>
    <row r="86" spans="1:7" s="54" customFormat="1" ht="38.25" hidden="1" x14ac:dyDescent="0.25">
      <c r="A86" s="52">
        <v>8</v>
      </c>
      <c r="B86" s="53" t="s">
        <v>240</v>
      </c>
      <c r="C86" s="54">
        <v>75000</v>
      </c>
      <c r="D86" s="59"/>
      <c r="E86" s="61">
        <f>COUNTIF(Hoja1!$C$11:$C$476,'Hoja3 (2)'!B86)</f>
        <v>0</v>
      </c>
      <c r="F86" s="59" t="b">
        <f>EXACT(B86,Hoja1!C94)</f>
        <v>0</v>
      </c>
      <c r="G86" s="59" t="b">
        <f>EXACT(C86,Hoja1!D94)</f>
        <v>0</v>
      </c>
    </row>
    <row r="87" spans="1:7" s="54" customFormat="1" ht="38.25" hidden="1" x14ac:dyDescent="0.25">
      <c r="A87" s="52">
        <v>9</v>
      </c>
      <c r="B87" s="53" t="s">
        <v>241</v>
      </c>
      <c r="C87" s="54">
        <v>50000</v>
      </c>
      <c r="D87" s="59"/>
      <c r="E87" s="61">
        <f>COUNTIF(Hoja1!$C$11:$C$476,'Hoja3 (2)'!B87)</f>
        <v>0</v>
      </c>
      <c r="F87" s="59" t="b">
        <f>EXACT(B87,Hoja1!C95)</f>
        <v>0</v>
      </c>
      <c r="G87" s="59" t="b">
        <f>EXACT(C87,Hoja1!D95)</f>
        <v>0</v>
      </c>
    </row>
    <row r="88" spans="1:7" s="54" customFormat="1" ht="38.25" hidden="1" x14ac:dyDescent="0.25">
      <c r="A88" s="52">
        <v>10</v>
      </c>
      <c r="B88" s="53" t="s">
        <v>242</v>
      </c>
      <c r="C88" s="54">
        <v>50000</v>
      </c>
      <c r="D88" s="59"/>
      <c r="E88" s="61">
        <f>COUNTIF(Hoja1!$C$11:$C$476,'Hoja3 (2)'!B88)</f>
        <v>0</v>
      </c>
      <c r="F88" s="59" t="b">
        <f>EXACT(B88,Hoja1!C96)</f>
        <v>0</v>
      </c>
      <c r="G88" s="59" t="b">
        <f>EXACT(C88,Hoja1!D96)</f>
        <v>0</v>
      </c>
    </row>
    <row r="89" spans="1:7" s="54" customFormat="1" ht="38.25" hidden="1" x14ac:dyDescent="0.25">
      <c r="A89" s="52">
        <v>11</v>
      </c>
      <c r="B89" s="53" t="s">
        <v>243</v>
      </c>
      <c r="C89" s="54">
        <v>45000</v>
      </c>
      <c r="D89" s="59"/>
      <c r="E89" s="61">
        <f>COUNTIF(Hoja1!$C$11:$C$476,'Hoja3 (2)'!B89)</f>
        <v>0</v>
      </c>
      <c r="F89" s="59" t="b">
        <f>EXACT(B89,Hoja1!C97)</f>
        <v>0</v>
      </c>
      <c r="G89" s="59" t="b">
        <f>EXACT(C89,Hoja1!D97)</f>
        <v>0</v>
      </c>
    </row>
    <row r="90" spans="1:7" s="54" customFormat="1" ht="38.25" hidden="1" x14ac:dyDescent="0.25">
      <c r="A90" s="52">
        <v>12</v>
      </c>
      <c r="B90" s="53" t="s">
        <v>244</v>
      </c>
      <c r="C90" s="54">
        <v>32500</v>
      </c>
      <c r="D90" s="59"/>
      <c r="E90" s="61">
        <f>COUNTIF(Hoja1!$C$11:$C$476,'Hoja3 (2)'!B90)</f>
        <v>0</v>
      </c>
      <c r="F90" s="59" t="b">
        <f>EXACT(B90,Hoja1!C98)</f>
        <v>0</v>
      </c>
      <c r="G90" s="59" t="b">
        <f>EXACT(C90,Hoja1!D98)</f>
        <v>0</v>
      </c>
    </row>
    <row r="91" spans="1:7" s="54" customFormat="1" ht="38.25" hidden="1" x14ac:dyDescent="0.25">
      <c r="A91" s="52">
        <v>13</v>
      </c>
      <c r="B91" s="53" t="s">
        <v>245</v>
      </c>
      <c r="C91" s="54">
        <v>15000</v>
      </c>
      <c r="D91" s="59"/>
      <c r="E91" s="61">
        <f>COUNTIF(Hoja1!$C$11:$C$476,'Hoja3 (2)'!B91)</f>
        <v>0</v>
      </c>
      <c r="F91" s="59" t="b">
        <f>EXACT(B91,Hoja1!C99)</f>
        <v>0</v>
      </c>
      <c r="G91" s="59" t="b">
        <f>EXACT(C91,Hoja1!D99)</f>
        <v>0</v>
      </c>
    </row>
    <row r="92" spans="1:7" s="54" customFormat="1" ht="38.25" hidden="1" x14ac:dyDescent="0.25">
      <c r="A92" s="52">
        <v>14</v>
      </c>
      <c r="B92" s="53" t="s">
        <v>246</v>
      </c>
      <c r="C92" s="54">
        <v>62500</v>
      </c>
      <c r="D92" s="59"/>
      <c r="E92" s="61">
        <f>COUNTIF(Hoja1!$C$11:$C$476,'Hoja3 (2)'!B92)</f>
        <v>0</v>
      </c>
      <c r="F92" s="59" t="b">
        <f>EXACT(B92,Hoja1!C100)</f>
        <v>0</v>
      </c>
      <c r="G92" s="59" t="b">
        <f>EXACT(C92,Hoja1!D100)</f>
        <v>0</v>
      </c>
    </row>
    <row r="93" spans="1:7" s="54" customFormat="1" ht="38.25" hidden="1" x14ac:dyDescent="0.25">
      <c r="A93" s="52">
        <v>15</v>
      </c>
      <c r="B93" s="53" t="s">
        <v>247</v>
      </c>
      <c r="C93" s="54">
        <v>32500</v>
      </c>
      <c r="D93" s="59"/>
      <c r="E93" s="61">
        <f>COUNTIF(Hoja1!$C$11:$C$476,'Hoja3 (2)'!B93)</f>
        <v>0</v>
      </c>
      <c r="F93" s="59" t="b">
        <f>EXACT(B93,Hoja1!C101)</f>
        <v>0</v>
      </c>
      <c r="G93" s="59" t="b">
        <f>EXACT(C93,Hoja1!D101)</f>
        <v>0</v>
      </c>
    </row>
    <row r="94" spans="1:7" s="54" customFormat="1" ht="51" hidden="1" x14ac:dyDescent="0.25">
      <c r="A94" s="52">
        <v>16</v>
      </c>
      <c r="B94" s="53" t="s">
        <v>248</v>
      </c>
      <c r="C94" s="54">
        <v>25000</v>
      </c>
      <c r="D94" s="59"/>
      <c r="E94" s="61">
        <f>COUNTIF(Hoja1!$C$11:$C$476,'Hoja3 (2)'!B94)</f>
        <v>0</v>
      </c>
      <c r="F94" s="59" t="b">
        <f>EXACT(B94,Hoja1!C102)</f>
        <v>0</v>
      </c>
      <c r="G94" s="59" t="b">
        <f>EXACT(C94,Hoja1!D102)</f>
        <v>0</v>
      </c>
    </row>
    <row r="95" spans="1:7" s="54" customFormat="1" ht="38.25" hidden="1" x14ac:dyDescent="0.25">
      <c r="A95" s="52">
        <v>17</v>
      </c>
      <c r="B95" s="53" t="s">
        <v>249</v>
      </c>
      <c r="C95" s="54">
        <v>12500</v>
      </c>
      <c r="D95" s="59"/>
      <c r="E95" s="61">
        <f>COUNTIF(Hoja1!$C$11:$C$476,'Hoja3 (2)'!B95)</f>
        <v>0</v>
      </c>
      <c r="F95" s="59" t="b">
        <f>EXACT(B95,Hoja1!C103)</f>
        <v>0</v>
      </c>
      <c r="G95" s="59" t="b">
        <f>EXACT(C95,Hoja1!D103)</f>
        <v>0</v>
      </c>
    </row>
    <row r="96" spans="1:7" s="54" customFormat="1" ht="38.25" hidden="1" x14ac:dyDescent="0.25">
      <c r="A96" s="52">
        <v>18</v>
      </c>
      <c r="B96" s="53" t="s">
        <v>250</v>
      </c>
      <c r="C96" s="54">
        <v>12500</v>
      </c>
      <c r="D96" s="59"/>
      <c r="E96" s="61">
        <f>COUNTIF(Hoja1!$C$11:$C$476,'Hoja3 (2)'!B96)</f>
        <v>0</v>
      </c>
      <c r="F96" s="59" t="b">
        <f>EXACT(B96,Hoja1!C104)</f>
        <v>0</v>
      </c>
      <c r="G96" s="59" t="b">
        <f>EXACT(C96,Hoja1!D104)</f>
        <v>0</v>
      </c>
    </row>
    <row r="97" spans="1:7" s="54" customFormat="1" ht="38.25" hidden="1" x14ac:dyDescent="0.25">
      <c r="A97" s="52">
        <v>19</v>
      </c>
      <c r="B97" s="53" t="s">
        <v>251</v>
      </c>
      <c r="C97" s="54">
        <v>27500</v>
      </c>
      <c r="D97" s="59"/>
      <c r="E97" s="61">
        <f>COUNTIF(Hoja1!$C$11:$C$476,'Hoja3 (2)'!B97)</f>
        <v>0</v>
      </c>
      <c r="F97" s="59" t="b">
        <f>EXACT(B97,Hoja1!C105)</f>
        <v>0</v>
      </c>
      <c r="G97" s="59" t="b">
        <f>EXACT(C97,Hoja1!D105)</f>
        <v>0</v>
      </c>
    </row>
    <row r="98" spans="1:7" s="54" customFormat="1" ht="38.25" hidden="1" x14ac:dyDescent="0.25">
      <c r="A98" s="52">
        <v>20</v>
      </c>
      <c r="B98" s="53" t="s">
        <v>252</v>
      </c>
      <c r="C98" s="54">
        <v>7500</v>
      </c>
      <c r="D98" s="59"/>
      <c r="E98" s="61">
        <f>COUNTIF(Hoja1!$C$11:$C$476,'Hoja3 (2)'!B98)</f>
        <v>0</v>
      </c>
      <c r="F98" s="59" t="b">
        <f>EXACT(B98,Hoja1!C106)</f>
        <v>0</v>
      </c>
      <c r="G98" s="59" t="b">
        <f>EXACT(C98,Hoja1!D106)</f>
        <v>0</v>
      </c>
    </row>
    <row r="99" spans="1:7" s="54" customFormat="1" ht="38.25" hidden="1" x14ac:dyDescent="0.25">
      <c r="A99" s="52">
        <v>21</v>
      </c>
      <c r="B99" s="53" t="s">
        <v>253</v>
      </c>
      <c r="C99" s="54">
        <v>15000</v>
      </c>
      <c r="D99" s="59"/>
      <c r="E99" s="61">
        <f>COUNTIF(Hoja1!$C$11:$C$476,'Hoja3 (2)'!B99)</f>
        <v>0</v>
      </c>
      <c r="F99" s="59" t="b">
        <f>EXACT(B99,Hoja1!C107)</f>
        <v>0</v>
      </c>
      <c r="G99" s="59" t="b">
        <f>EXACT(C99,Hoja1!D107)</f>
        <v>0</v>
      </c>
    </row>
    <row r="100" spans="1:7" s="54" customFormat="1" ht="38.25" hidden="1" x14ac:dyDescent="0.25">
      <c r="A100" s="52">
        <v>22</v>
      </c>
      <c r="B100" s="53" t="s">
        <v>254</v>
      </c>
      <c r="C100" s="54">
        <v>17500</v>
      </c>
      <c r="D100" s="59"/>
      <c r="E100" s="61">
        <f>COUNTIF(Hoja1!$C$11:$C$476,'Hoja3 (2)'!B100)</f>
        <v>0</v>
      </c>
      <c r="F100" s="59" t="b">
        <f>EXACT(B100,Hoja1!C108)</f>
        <v>0</v>
      </c>
      <c r="G100" s="59" t="b">
        <f>EXACT(C100,Hoja1!D108)</f>
        <v>0</v>
      </c>
    </row>
    <row r="101" spans="1:7" s="54" customFormat="1" ht="38.25" hidden="1" x14ac:dyDescent="0.25">
      <c r="A101" s="52">
        <v>23</v>
      </c>
      <c r="B101" s="53" t="s">
        <v>255</v>
      </c>
      <c r="C101" s="54">
        <v>55000</v>
      </c>
      <c r="D101" s="59"/>
      <c r="E101" s="61">
        <f>COUNTIF(Hoja1!$C$11:$C$476,'Hoja3 (2)'!B101)</f>
        <v>0</v>
      </c>
      <c r="F101" s="59" t="b">
        <f>EXACT(B101,Hoja1!C109)</f>
        <v>0</v>
      </c>
      <c r="G101" s="59" t="b">
        <f>EXACT(C101,Hoja1!D109)</f>
        <v>0</v>
      </c>
    </row>
    <row r="102" spans="1:7" s="54" customFormat="1" ht="38.25" hidden="1" x14ac:dyDescent="0.25">
      <c r="A102" s="52">
        <v>24</v>
      </c>
      <c r="B102" s="53" t="s">
        <v>256</v>
      </c>
      <c r="C102" s="54">
        <v>62500</v>
      </c>
      <c r="D102" s="59"/>
      <c r="E102" s="61">
        <f>COUNTIF(Hoja1!$C$11:$C$476,'Hoja3 (2)'!B102)</f>
        <v>0</v>
      </c>
      <c r="F102" s="59" t="b">
        <f>EXACT(B102,Hoja1!C110)</f>
        <v>0</v>
      </c>
      <c r="G102" s="59" t="b">
        <f>EXACT(C102,Hoja1!D110)</f>
        <v>0</v>
      </c>
    </row>
    <row r="103" spans="1:7" s="54" customFormat="1" ht="38.25" hidden="1" x14ac:dyDescent="0.25">
      <c r="A103" s="52">
        <v>25</v>
      </c>
      <c r="B103" s="53" t="s">
        <v>257</v>
      </c>
      <c r="C103" s="54">
        <v>25000</v>
      </c>
      <c r="D103" s="59"/>
      <c r="E103" s="61">
        <f>COUNTIF(Hoja1!$C$11:$C$476,'Hoja3 (2)'!B103)</f>
        <v>0</v>
      </c>
      <c r="F103" s="59" t="b">
        <f>EXACT(B103,Hoja1!C111)</f>
        <v>0</v>
      </c>
      <c r="G103" s="59" t="b">
        <f>EXACT(C103,Hoja1!D111)</f>
        <v>0</v>
      </c>
    </row>
    <row r="104" spans="1:7" s="54" customFormat="1" ht="38.25" hidden="1" x14ac:dyDescent="0.25">
      <c r="A104" s="52">
        <v>26</v>
      </c>
      <c r="B104" s="53" t="s">
        <v>258</v>
      </c>
      <c r="C104" s="54">
        <v>62500</v>
      </c>
      <c r="D104" s="59"/>
      <c r="E104" s="61">
        <f>COUNTIF(Hoja1!$C$11:$C$476,'Hoja3 (2)'!B104)</f>
        <v>0</v>
      </c>
      <c r="F104" s="59" t="b">
        <f>EXACT(B104,Hoja1!C112)</f>
        <v>0</v>
      </c>
      <c r="G104" s="59" t="b">
        <f>EXACT(C104,Hoja1!D112)</f>
        <v>0</v>
      </c>
    </row>
    <row r="105" spans="1:7" s="54" customFormat="1" ht="51" hidden="1" x14ac:dyDescent="0.25">
      <c r="A105" s="52">
        <v>27</v>
      </c>
      <c r="B105" s="53" t="s">
        <v>259</v>
      </c>
      <c r="C105" s="54">
        <v>25000</v>
      </c>
      <c r="D105" s="59"/>
      <c r="E105" s="61">
        <f>COUNTIF(Hoja1!$C$11:$C$476,'Hoja3 (2)'!B105)</f>
        <v>0</v>
      </c>
      <c r="F105" s="59" t="b">
        <f>EXACT(B105,Hoja1!C113)</f>
        <v>0</v>
      </c>
      <c r="G105" s="59" t="b">
        <f>EXACT(C105,Hoja1!D113)</f>
        <v>0</v>
      </c>
    </row>
    <row r="106" spans="1:7" s="54" customFormat="1" ht="38.25" hidden="1" x14ac:dyDescent="0.25">
      <c r="A106" s="52">
        <v>28</v>
      </c>
      <c r="B106" s="53" t="s">
        <v>260</v>
      </c>
      <c r="C106" s="54">
        <v>90000</v>
      </c>
      <c r="D106" s="59"/>
      <c r="E106" s="61">
        <f>COUNTIF(Hoja1!$C$11:$C$476,'Hoja3 (2)'!B106)</f>
        <v>0</v>
      </c>
      <c r="F106" s="59" t="b">
        <f>EXACT(B106,Hoja1!C114)</f>
        <v>0</v>
      </c>
      <c r="G106" s="59" t="b">
        <f>EXACT(C106,Hoja1!D114)</f>
        <v>0</v>
      </c>
    </row>
    <row r="107" spans="1:7" s="54" customFormat="1" ht="38.25" hidden="1" x14ac:dyDescent="0.25">
      <c r="A107" s="52">
        <v>29</v>
      </c>
      <c r="B107" s="53" t="s">
        <v>261</v>
      </c>
      <c r="C107" s="54">
        <v>40000</v>
      </c>
      <c r="D107" s="59"/>
      <c r="E107" s="61">
        <f>COUNTIF(Hoja1!$C$11:$C$476,'Hoja3 (2)'!B107)</f>
        <v>0</v>
      </c>
      <c r="F107" s="59" t="b">
        <f>EXACT(B107,Hoja1!C115)</f>
        <v>0</v>
      </c>
      <c r="G107" s="59" t="b">
        <f>EXACT(C107,Hoja1!D115)</f>
        <v>0</v>
      </c>
    </row>
    <row r="108" spans="1:7" s="54" customFormat="1" ht="38.25" hidden="1" x14ac:dyDescent="0.25">
      <c r="A108" s="52">
        <v>30</v>
      </c>
      <c r="B108" s="53" t="s">
        <v>262</v>
      </c>
      <c r="C108" s="54">
        <v>20000</v>
      </c>
      <c r="D108" s="59"/>
      <c r="E108" s="61">
        <f>COUNTIF(Hoja1!$C$11:$C$476,'Hoja3 (2)'!B108)</f>
        <v>0</v>
      </c>
      <c r="F108" s="59" t="b">
        <f>EXACT(B108,Hoja1!C116)</f>
        <v>0</v>
      </c>
      <c r="G108" s="59" t="b">
        <f>EXACT(C108,Hoja1!D116)</f>
        <v>0</v>
      </c>
    </row>
    <row r="109" spans="1:7" s="54" customFormat="1" ht="38.25" hidden="1" x14ac:dyDescent="0.25">
      <c r="A109" s="52">
        <v>31</v>
      </c>
      <c r="B109" s="53" t="s">
        <v>263</v>
      </c>
      <c r="C109" s="54">
        <v>47500</v>
      </c>
      <c r="D109" s="59"/>
      <c r="E109" s="61">
        <f>COUNTIF(Hoja1!$C$11:$C$476,'Hoja3 (2)'!B109)</f>
        <v>0</v>
      </c>
      <c r="F109" s="59" t="b">
        <f>EXACT(B109,Hoja1!C117)</f>
        <v>0</v>
      </c>
      <c r="G109" s="59" t="b">
        <f>EXACT(C109,Hoja1!D117)</f>
        <v>0</v>
      </c>
    </row>
    <row r="110" spans="1:7" s="54" customFormat="1" ht="38.25" hidden="1" x14ac:dyDescent="0.25">
      <c r="A110" s="52">
        <v>1</v>
      </c>
      <c r="B110" s="53" t="s">
        <v>264</v>
      </c>
      <c r="C110" s="54">
        <v>96908.93</v>
      </c>
      <c r="D110" s="59"/>
      <c r="E110" s="61">
        <f>COUNTIF(Hoja1!$C$11:$C$476,'Hoja3 (2)'!B110)</f>
        <v>0</v>
      </c>
      <c r="F110" s="59" t="b">
        <f>EXACT(B110,Hoja1!C119)</f>
        <v>0</v>
      </c>
      <c r="G110" s="59" t="b">
        <f>EXACT(C110,Hoja1!D119)</f>
        <v>0</v>
      </c>
    </row>
    <row r="111" spans="1:7" s="54" customFormat="1" ht="38.25" hidden="1" x14ac:dyDescent="0.25">
      <c r="A111" s="52">
        <v>2</v>
      </c>
      <c r="B111" s="53" t="s">
        <v>265</v>
      </c>
      <c r="C111" s="54">
        <v>255000</v>
      </c>
      <c r="D111" s="59"/>
      <c r="E111" s="61">
        <f>COUNTIF(Hoja1!$C$11:$C$476,'Hoja3 (2)'!B111)</f>
        <v>0</v>
      </c>
      <c r="F111" s="59" t="b">
        <f>EXACT(B111,Hoja1!C120)</f>
        <v>0</v>
      </c>
      <c r="G111" s="59" t="b">
        <f>EXACT(C111,Hoja1!D120)</f>
        <v>0</v>
      </c>
    </row>
    <row r="112" spans="1:7" s="54" customFormat="1" ht="38.25" hidden="1" x14ac:dyDescent="0.25">
      <c r="A112" s="52">
        <v>3</v>
      </c>
      <c r="B112" s="53" t="s">
        <v>266</v>
      </c>
      <c r="C112" s="54">
        <v>863091.07</v>
      </c>
      <c r="D112" s="59"/>
      <c r="E112" s="61">
        <f>COUNTIF(Hoja1!$C$11:$C$476,'Hoja3 (2)'!B112)</f>
        <v>0</v>
      </c>
      <c r="F112" s="59" t="b">
        <f>EXACT(B112,Hoja1!C121)</f>
        <v>0</v>
      </c>
      <c r="G112" s="59" t="b">
        <f>EXACT(C112,Hoja1!D121)</f>
        <v>0</v>
      </c>
    </row>
    <row r="113" spans="1:7" s="54" customFormat="1" ht="51" hidden="1" x14ac:dyDescent="0.25">
      <c r="A113" s="52">
        <v>4</v>
      </c>
      <c r="B113" s="53" t="s">
        <v>267</v>
      </c>
      <c r="C113" s="54">
        <v>255000</v>
      </c>
      <c r="D113" s="59"/>
      <c r="E113" s="61">
        <f>COUNTIF(Hoja1!$C$11:$C$476,'Hoja3 (2)'!B113)</f>
        <v>0</v>
      </c>
      <c r="F113" s="59" t="b">
        <f>EXACT(B113,Hoja1!C122)</f>
        <v>0</v>
      </c>
      <c r="G113" s="59" t="b">
        <f>EXACT(C113,Hoja1!D122)</f>
        <v>0</v>
      </c>
    </row>
    <row r="114" spans="1:7" s="54" customFormat="1" ht="38.25" hidden="1" x14ac:dyDescent="0.25">
      <c r="A114" s="52">
        <v>5</v>
      </c>
      <c r="B114" s="53" t="s">
        <v>268</v>
      </c>
      <c r="C114" s="54">
        <v>595000</v>
      </c>
      <c r="D114" s="59"/>
      <c r="E114" s="61">
        <f>COUNTIF(Hoja1!$C$11:$C$476,'Hoja3 (2)'!B114)</f>
        <v>0</v>
      </c>
      <c r="F114" s="59" t="b">
        <f>EXACT(B114,Hoja1!C123)</f>
        <v>0</v>
      </c>
      <c r="G114" s="59" t="b">
        <f>EXACT(C114,Hoja1!D123)</f>
        <v>0</v>
      </c>
    </row>
    <row r="115" spans="1:7" s="54" customFormat="1" ht="51" hidden="1" x14ac:dyDescent="0.25">
      <c r="A115" s="52">
        <v>6</v>
      </c>
      <c r="B115" s="53" t="s">
        <v>269</v>
      </c>
      <c r="C115" s="54">
        <v>255000</v>
      </c>
      <c r="D115" s="59"/>
      <c r="E115" s="61">
        <f>COUNTIF(Hoja1!$C$11:$C$476,'Hoja3 (2)'!B115)</f>
        <v>0</v>
      </c>
      <c r="F115" s="59" t="b">
        <f>EXACT(B115,Hoja1!C124)</f>
        <v>0</v>
      </c>
      <c r="G115" s="59" t="b">
        <f>EXACT(C115,Hoja1!D124)</f>
        <v>0</v>
      </c>
    </row>
    <row r="116" spans="1:7" s="54" customFormat="1" ht="38.25" hidden="1" x14ac:dyDescent="0.25">
      <c r="A116" s="52">
        <v>7</v>
      </c>
      <c r="B116" s="53" t="s">
        <v>270</v>
      </c>
      <c r="C116" s="54">
        <v>170000</v>
      </c>
      <c r="D116" s="59"/>
      <c r="E116" s="61">
        <f>COUNTIF(Hoja1!$C$11:$C$476,'Hoja3 (2)'!B116)</f>
        <v>0</v>
      </c>
      <c r="F116" s="59" t="b">
        <f>EXACT(B116,Hoja1!C125)</f>
        <v>0</v>
      </c>
      <c r="G116" s="59" t="b">
        <f>EXACT(C116,Hoja1!D125)</f>
        <v>0</v>
      </c>
    </row>
    <row r="117" spans="1:7" s="54" customFormat="1" ht="38.25" hidden="1" x14ac:dyDescent="0.25">
      <c r="A117" s="52">
        <v>8</v>
      </c>
      <c r="B117" s="53" t="s">
        <v>271</v>
      </c>
      <c r="C117" s="54">
        <v>170000</v>
      </c>
      <c r="D117" s="59"/>
      <c r="E117" s="61">
        <f>COUNTIF(Hoja1!$C$11:$C$476,'Hoja3 (2)'!B117)</f>
        <v>0</v>
      </c>
      <c r="F117" s="59" t="b">
        <f>EXACT(B117,Hoja1!C126)</f>
        <v>0</v>
      </c>
      <c r="G117" s="59" t="b">
        <f>EXACT(C117,Hoja1!D126)</f>
        <v>0</v>
      </c>
    </row>
    <row r="118" spans="1:7" s="54" customFormat="1" ht="38.25" hidden="1" x14ac:dyDescent="0.25">
      <c r="A118" s="52">
        <v>9</v>
      </c>
      <c r="B118" s="53" t="s">
        <v>272</v>
      </c>
      <c r="C118" s="54">
        <v>170000</v>
      </c>
      <c r="D118" s="59"/>
      <c r="E118" s="61">
        <f>COUNTIF(Hoja1!$C$11:$C$476,'Hoja3 (2)'!B118)</f>
        <v>0</v>
      </c>
      <c r="F118" s="59" t="b">
        <f>EXACT(B118,Hoja1!C127)</f>
        <v>0</v>
      </c>
      <c r="G118" s="59" t="b">
        <f>EXACT(C118,Hoja1!D127)</f>
        <v>0</v>
      </c>
    </row>
    <row r="119" spans="1:7" s="54" customFormat="1" ht="38.25" hidden="1" x14ac:dyDescent="0.25">
      <c r="A119" s="52">
        <v>10</v>
      </c>
      <c r="B119" s="53" t="s">
        <v>273</v>
      </c>
      <c r="C119" s="54">
        <v>170000</v>
      </c>
      <c r="D119" s="59"/>
      <c r="E119" s="61">
        <f>COUNTIF(Hoja1!$C$11:$C$476,'Hoja3 (2)'!B119)</f>
        <v>0</v>
      </c>
      <c r="F119" s="59" t="b">
        <f>EXACT(B119,Hoja1!C128)</f>
        <v>0</v>
      </c>
      <c r="G119" s="59" t="b">
        <f>EXACT(C119,Hoja1!D128)</f>
        <v>0</v>
      </c>
    </row>
    <row r="120" spans="1:7" s="54" customFormat="1" ht="25.5" x14ac:dyDescent="0.25">
      <c r="A120" s="52">
        <v>1</v>
      </c>
      <c r="B120" s="53" t="s">
        <v>125</v>
      </c>
      <c r="C120" s="54">
        <v>17270.40000000014</v>
      </c>
      <c r="D120" s="59"/>
      <c r="E120" s="61">
        <f>COUNTIF(Hoja1!$C$11:$C$476,'Hoja3 (2)'!B120)</f>
        <v>0</v>
      </c>
      <c r="F120" s="59" t="b">
        <f>EXACT(B120,Hoja1!C129)</f>
        <v>0</v>
      </c>
      <c r="G120" s="59" t="b">
        <f>EXACT(C120,Hoja1!D129)</f>
        <v>0</v>
      </c>
    </row>
    <row r="121" spans="1:7" s="54" customFormat="1" ht="25.5" x14ac:dyDescent="0.25">
      <c r="A121" s="52">
        <v>2</v>
      </c>
      <c r="B121" s="67" t="s">
        <v>274</v>
      </c>
      <c r="C121" s="54">
        <v>139877.96</v>
      </c>
      <c r="D121" s="59"/>
      <c r="E121" s="61">
        <f>COUNTIF(Hoja1!$C$11:$C$476,'Hoja3 (2)'!B121)</f>
        <v>0</v>
      </c>
      <c r="F121" s="59" t="b">
        <f>EXACT(B121,Hoja1!C130)</f>
        <v>0</v>
      </c>
      <c r="G121" s="59" t="b">
        <f>EXACT(C121,Hoja1!D130)</f>
        <v>0</v>
      </c>
    </row>
    <row r="122" spans="1:7" s="54" customFormat="1" ht="38.25" x14ac:dyDescent="0.25">
      <c r="A122" s="52">
        <v>3</v>
      </c>
      <c r="B122" s="67" t="s">
        <v>275</v>
      </c>
      <c r="C122" s="54">
        <v>404594.35</v>
      </c>
      <c r="D122" s="59"/>
      <c r="E122" s="61">
        <f>COUNTIF(Hoja1!$C$11:$C$476,'Hoja3 (2)'!B122)</f>
        <v>0</v>
      </c>
      <c r="F122" s="59" t="b">
        <f>EXACT(B122,Hoja1!C131)</f>
        <v>0</v>
      </c>
      <c r="G122" s="59" t="b">
        <f>EXACT(C122,Hoja1!D131)</f>
        <v>0</v>
      </c>
    </row>
    <row r="123" spans="1:7" s="54" customFormat="1" ht="25.5" x14ac:dyDescent="0.25">
      <c r="A123" s="52">
        <v>4</v>
      </c>
      <c r="B123" s="67" t="s">
        <v>276</v>
      </c>
      <c r="C123" s="54">
        <v>404594.35</v>
      </c>
      <c r="D123" s="59"/>
      <c r="E123" s="61">
        <f>COUNTIF(Hoja1!$C$11:$C$476,'Hoja3 (2)'!B123)</f>
        <v>0</v>
      </c>
      <c r="F123" s="59" t="b">
        <f>EXACT(B123,Hoja1!C132)</f>
        <v>0</v>
      </c>
      <c r="G123" s="59" t="b">
        <f>EXACT(C123,Hoja1!D132)</f>
        <v>0</v>
      </c>
    </row>
    <row r="124" spans="1:7" s="54" customFormat="1" ht="38.25" x14ac:dyDescent="0.25">
      <c r="A124" s="52">
        <v>5</v>
      </c>
      <c r="B124" s="67" t="s">
        <v>277</v>
      </c>
      <c r="C124" s="54">
        <v>404594.35</v>
      </c>
      <c r="D124" s="59"/>
      <c r="E124" s="61">
        <f>COUNTIF(Hoja1!$C$11:$C$476,'Hoja3 (2)'!B124)</f>
        <v>0</v>
      </c>
      <c r="F124" s="59" t="b">
        <f>EXACT(B124,Hoja1!C133)</f>
        <v>0</v>
      </c>
      <c r="G124" s="59" t="b">
        <f>EXACT(C124,Hoja1!D133)</f>
        <v>0</v>
      </c>
    </row>
    <row r="125" spans="1:7" s="54" customFormat="1" ht="25.5" x14ac:dyDescent="0.25">
      <c r="A125" s="52">
        <v>6</v>
      </c>
      <c r="B125" s="67" t="s">
        <v>278</v>
      </c>
      <c r="C125" s="54">
        <v>202297.19</v>
      </c>
      <c r="D125" s="59"/>
      <c r="E125" s="61">
        <f>COUNTIF(Hoja1!$C$11:$C$476,'Hoja3 (2)'!B125)</f>
        <v>0</v>
      </c>
      <c r="F125" s="59" t="b">
        <f>EXACT(B125,Hoja1!C134)</f>
        <v>0</v>
      </c>
      <c r="G125" s="59" t="b">
        <f>EXACT(C125,Hoja1!D134)</f>
        <v>0</v>
      </c>
    </row>
    <row r="126" spans="1:7" s="54" customFormat="1" ht="25.5" x14ac:dyDescent="0.25">
      <c r="A126" s="52">
        <v>7</v>
      </c>
      <c r="B126" s="67" t="s">
        <v>279</v>
      </c>
      <c r="C126" s="54">
        <v>404594.35</v>
      </c>
      <c r="D126" s="59"/>
      <c r="E126" s="61">
        <f>COUNTIF(Hoja1!$C$11:$C$476,'Hoja3 (2)'!B126)</f>
        <v>0</v>
      </c>
      <c r="F126" s="59" t="b">
        <f>EXACT(B126,Hoja1!C135)</f>
        <v>0</v>
      </c>
      <c r="G126" s="59" t="b">
        <f>EXACT(C126,Hoja1!D135)</f>
        <v>0</v>
      </c>
    </row>
    <row r="127" spans="1:7" s="54" customFormat="1" ht="25.5" x14ac:dyDescent="0.25">
      <c r="A127" s="52">
        <v>8</v>
      </c>
      <c r="B127" s="67" t="s">
        <v>280</v>
      </c>
      <c r="C127" s="54">
        <v>404594.35</v>
      </c>
      <c r="D127" s="59"/>
      <c r="E127" s="61">
        <f>COUNTIF(Hoja1!$C$11:$C$476,'Hoja3 (2)'!B127)</f>
        <v>0</v>
      </c>
      <c r="F127" s="59" t="b">
        <f>EXACT(B127,Hoja1!C136)</f>
        <v>0</v>
      </c>
      <c r="G127" s="59" t="b">
        <f>EXACT(C127,Hoja1!D136)</f>
        <v>0</v>
      </c>
    </row>
    <row r="128" spans="1:7" s="54" customFormat="1" ht="25.5" x14ac:dyDescent="0.25">
      <c r="A128" s="52">
        <v>9</v>
      </c>
      <c r="B128" s="67" t="s">
        <v>281</v>
      </c>
      <c r="C128" s="54">
        <v>202297.19</v>
      </c>
      <c r="D128" s="59"/>
      <c r="E128" s="61">
        <f>COUNTIF(Hoja1!$C$11:$C$476,'Hoja3 (2)'!B128)</f>
        <v>0</v>
      </c>
      <c r="F128" s="59" t="b">
        <f>EXACT(B128,Hoja1!C137)</f>
        <v>0</v>
      </c>
      <c r="G128" s="59" t="b">
        <f>EXACT(C128,Hoja1!D137)</f>
        <v>0</v>
      </c>
    </row>
    <row r="129" spans="1:7" s="54" customFormat="1" ht="25.5" x14ac:dyDescent="0.25">
      <c r="A129" s="52">
        <v>10</v>
      </c>
      <c r="B129" s="67" t="s">
        <v>282</v>
      </c>
      <c r="C129" s="54">
        <v>101148.6</v>
      </c>
      <c r="D129" s="59"/>
      <c r="E129" s="61">
        <f>COUNTIF(Hoja1!$C$11:$C$476,'Hoja3 (2)'!B129)</f>
        <v>0</v>
      </c>
      <c r="F129" s="59" t="b">
        <f>EXACT(B129,Hoja1!C138)</f>
        <v>0</v>
      </c>
      <c r="G129" s="59" t="b">
        <f>EXACT(C129,Hoja1!D138)</f>
        <v>0</v>
      </c>
    </row>
    <row r="130" spans="1:7" s="54" customFormat="1" ht="38.25" x14ac:dyDescent="0.25">
      <c r="A130" s="52">
        <v>11</v>
      </c>
      <c r="B130" s="53" t="s">
        <v>283</v>
      </c>
      <c r="C130" s="54">
        <v>2707.9</v>
      </c>
      <c r="D130" s="59"/>
      <c r="E130" s="61">
        <f>COUNTIF(Hoja1!$C$11:$C$476,'Hoja3 (2)'!B130)</f>
        <v>0</v>
      </c>
      <c r="F130" s="59" t="b">
        <f>EXACT(B130,Hoja1!C139)</f>
        <v>0</v>
      </c>
      <c r="G130" s="59" t="b">
        <f>EXACT(C130,Hoja1!D139)</f>
        <v>0</v>
      </c>
    </row>
    <row r="131" spans="1:7" s="54" customFormat="1" ht="25.5" x14ac:dyDescent="0.25">
      <c r="A131" s="52">
        <v>1</v>
      </c>
      <c r="B131" s="53" t="s">
        <v>126</v>
      </c>
      <c r="C131" s="54">
        <v>14393.3</v>
      </c>
      <c r="D131" s="59"/>
      <c r="E131" s="61">
        <f>COUNTIF(Hoja1!$C$11:$C$476,'Hoja3 (2)'!B131)</f>
        <v>0</v>
      </c>
      <c r="F131" s="59" t="b">
        <f>EXACT(B131,Hoja1!C140)</f>
        <v>0</v>
      </c>
      <c r="G131" s="59" t="b">
        <f>EXACT(C131,Hoja1!D140)</f>
        <v>0</v>
      </c>
    </row>
    <row r="132" spans="1:7" s="54" customFormat="1" ht="38.25" x14ac:dyDescent="0.25">
      <c r="A132" s="52">
        <v>2</v>
      </c>
      <c r="B132" s="68" t="s">
        <v>284</v>
      </c>
      <c r="C132" s="54">
        <v>89880</v>
      </c>
      <c r="D132" s="59"/>
      <c r="E132" s="61">
        <f>COUNTIF(Hoja1!$C$11:$C$476,'Hoja3 (2)'!B132)</f>
        <v>0</v>
      </c>
      <c r="F132" s="59" t="b">
        <f>EXACT(B132,Hoja1!C141)</f>
        <v>0</v>
      </c>
      <c r="G132" s="59" t="b">
        <f>EXACT(C132,Hoja1!D141)</f>
        <v>0</v>
      </c>
    </row>
    <row r="133" spans="1:7" s="54" customFormat="1" ht="25.5" x14ac:dyDescent="0.25">
      <c r="A133" s="52">
        <v>3</v>
      </c>
      <c r="B133" s="68" t="s">
        <v>285</v>
      </c>
      <c r="C133" s="54">
        <v>179759.96</v>
      </c>
      <c r="D133" s="59"/>
      <c r="E133" s="61">
        <f>COUNTIF(Hoja1!$C$11:$C$476,'Hoja3 (2)'!B133)</f>
        <v>0</v>
      </c>
      <c r="F133" s="59" t="b">
        <f>EXACT(B133,Hoja1!C142)</f>
        <v>0</v>
      </c>
      <c r="G133" s="59" t="b">
        <f>EXACT(C133,Hoja1!D142)</f>
        <v>0</v>
      </c>
    </row>
    <row r="134" spans="1:7" s="54" customFormat="1" ht="25.5" x14ac:dyDescent="0.25">
      <c r="A134" s="52">
        <v>4</v>
      </c>
      <c r="B134" s="68" t="s">
        <v>286</v>
      </c>
      <c r="C134" s="54">
        <v>89880</v>
      </c>
      <c r="D134" s="59"/>
      <c r="E134" s="61">
        <f>COUNTIF(Hoja1!$C$11:$C$476,'Hoja3 (2)'!B134)</f>
        <v>0</v>
      </c>
      <c r="F134" s="59" t="b">
        <f>EXACT(B134,Hoja1!C143)</f>
        <v>0</v>
      </c>
      <c r="G134" s="59" t="b">
        <f>EXACT(C134,Hoja1!D143)</f>
        <v>0</v>
      </c>
    </row>
    <row r="135" spans="1:7" s="54" customFormat="1" ht="38.25" x14ac:dyDescent="0.25">
      <c r="A135" s="52">
        <v>5</v>
      </c>
      <c r="B135" s="68" t="s">
        <v>287</v>
      </c>
      <c r="C135" s="54">
        <v>449399.93</v>
      </c>
      <c r="D135" s="59"/>
      <c r="E135" s="61">
        <f>COUNTIF(Hoja1!$C$11:$C$476,'Hoja3 (2)'!B135)</f>
        <v>0</v>
      </c>
      <c r="F135" s="59" t="b">
        <f>EXACT(B135,Hoja1!C144)</f>
        <v>0</v>
      </c>
      <c r="G135" s="59" t="b">
        <f>EXACT(C135,Hoja1!D144)</f>
        <v>0</v>
      </c>
    </row>
    <row r="136" spans="1:7" s="54" customFormat="1" ht="38.25" x14ac:dyDescent="0.25">
      <c r="A136" s="52">
        <v>6</v>
      </c>
      <c r="B136" s="68" t="s">
        <v>288</v>
      </c>
      <c r="C136" s="54">
        <v>89880</v>
      </c>
      <c r="D136" s="59"/>
      <c r="E136" s="61">
        <f>COUNTIF(Hoja1!$C$11:$C$476,'Hoja3 (2)'!B136)</f>
        <v>0</v>
      </c>
      <c r="F136" s="59" t="b">
        <f>EXACT(B136,Hoja1!C145)</f>
        <v>0</v>
      </c>
      <c r="G136" s="59" t="b">
        <f>EXACT(C136,Hoja1!D145)</f>
        <v>0</v>
      </c>
    </row>
    <row r="137" spans="1:7" s="54" customFormat="1" ht="38.25" x14ac:dyDescent="0.25">
      <c r="A137" s="52">
        <v>1</v>
      </c>
      <c r="B137" s="53" t="s">
        <v>127</v>
      </c>
      <c r="C137" s="54">
        <v>1158798.8899999999</v>
      </c>
      <c r="D137" s="59"/>
      <c r="E137" s="61">
        <f>COUNTIF(Hoja1!$C$11:$C$476,'Hoja3 (2)'!B137)</f>
        <v>0</v>
      </c>
      <c r="F137" s="59" t="b">
        <f>EXACT(B137,Hoja1!C146)</f>
        <v>0</v>
      </c>
      <c r="G137" s="59" t="b">
        <f>EXACT(C137,Hoja1!D146)</f>
        <v>0</v>
      </c>
    </row>
    <row r="138" spans="1:7" s="54" customFormat="1" ht="51" x14ac:dyDescent="0.25">
      <c r="A138" s="52">
        <v>2</v>
      </c>
      <c r="B138" s="53" t="s">
        <v>128</v>
      </c>
      <c r="C138" s="54">
        <v>2230489.56</v>
      </c>
      <c r="D138" s="59"/>
      <c r="E138" s="61">
        <f>COUNTIF(Hoja1!$C$11:$C$476,'Hoja3 (2)'!B138)</f>
        <v>0</v>
      </c>
      <c r="F138" s="59" t="b">
        <f>EXACT(B138,Hoja1!C147)</f>
        <v>0</v>
      </c>
      <c r="G138" s="59" t="b">
        <f>EXACT(C138,Hoja1!D147)</f>
        <v>0</v>
      </c>
    </row>
    <row r="139" spans="1:7" s="54" customFormat="1" ht="51" x14ac:dyDescent="0.25">
      <c r="A139" s="52">
        <v>3</v>
      </c>
      <c r="B139" s="53" t="s">
        <v>129</v>
      </c>
      <c r="C139" s="54">
        <v>1930489.56</v>
      </c>
      <c r="D139" s="59"/>
      <c r="E139" s="61">
        <f>COUNTIF(Hoja1!$C$11:$C$476,'Hoja3 (2)'!B139)</f>
        <v>0</v>
      </c>
      <c r="F139" s="59" t="b">
        <f>EXACT(B139,Hoja1!C148)</f>
        <v>0</v>
      </c>
      <c r="G139" s="59" t="b">
        <f>EXACT(C139,Hoja1!D148)</f>
        <v>0</v>
      </c>
    </row>
    <row r="140" spans="1:7" s="54" customFormat="1" ht="51" x14ac:dyDescent="0.25">
      <c r="A140" s="52">
        <v>4</v>
      </c>
      <c r="B140" s="53" t="s">
        <v>130</v>
      </c>
      <c r="C140" s="54">
        <v>1000000</v>
      </c>
      <c r="D140" s="59"/>
      <c r="E140" s="61">
        <f>COUNTIF(Hoja1!$C$11:$C$476,'Hoja3 (2)'!B140)</f>
        <v>0</v>
      </c>
      <c r="F140" s="59" t="b">
        <f>EXACT(B140,Hoja1!C149)</f>
        <v>0</v>
      </c>
      <c r="G140" s="59" t="b">
        <f>EXACT(C140,Hoja1!D149)</f>
        <v>0</v>
      </c>
    </row>
    <row r="141" spans="1:7" s="54" customFormat="1" ht="38.25" x14ac:dyDescent="0.25">
      <c r="A141" s="52">
        <v>5</v>
      </c>
      <c r="B141" s="53" t="s">
        <v>131</v>
      </c>
      <c r="C141" s="54">
        <v>300000</v>
      </c>
      <c r="D141" s="59"/>
      <c r="E141" s="61">
        <f>COUNTIF(Hoja1!$C$11:$C$476,'Hoja3 (2)'!B141)</f>
        <v>0</v>
      </c>
      <c r="F141" s="59" t="b">
        <f>EXACT(B141,Hoja1!C150)</f>
        <v>0</v>
      </c>
      <c r="G141" s="59" t="b">
        <f>EXACT(C141,Hoja1!D150)</f>
        <v>0</v>
      </c>
    </row>
    <row r="142" spans="1:7" s="54" customFormat="1" ht="38.25" x14ac:dyDescent="0.25">
      <c r="A142" s="52">
        <v>6</v>
      </c>
      <c r="B142" s="53" t="s">
        <v>132</v>
      </c>
      <c r="C142" s="54">
        <v>1500000</v>
      </c>
      <c r="D142" s="59"/>
      <c r="E142" s="61">
        <f>COUNTIF(Hoja1!$C$11:$C$476,'Hoja3 (2)'!B142)</f>
        <v>0</v>
      </c>
      <c r="F142" s="59" t="b">
        <f>EXACT(B142,Hoja1!C151)</f>
        <v>0</v>
      </c>
      <c r="G142" s="59" t="b">
        <f>EXACT(C142,Hoja1!D151)</f>
        <v>0</v>
      </c>
    </row>
    <row r="143" spans="1:7" s="54" customFormat="1" ht="38.25" x14ac:dyDescent="0.25">
      <c r="A143" s="52">
        <v>7</v>
      </c>
      <c r="B143" s="53" t="s">
        <v>133</v>
      </c>
      <c r="C143" s="54">
        <v>850000</v>
      </c>
      <c r="D143" s="59"/>
      <c r="E143" s="61">
        <f>COUNTIF(Hoja1!$C$11:$C$476,'Hoja3 (2)'!B143)</f>
        <v>0</v>
      </c>
      <c r="F143" s="59" t="b">
        <f>EXACT(B143,Hoja1!C152)</f>
        <v>0</v>
      </c>
      <c r="G143" s="59" t="b">
        <f>EXACT(C143,Hoja1!D152)</f>
        <v>0</v>
      </c>
    </row>
    <row r="144" spans="1:7" s="54" customFormat="1" ht="38.25" x14ac:dyDescent="0.25">
      <c r="A144" s="52">
        <v>8</v>
      </c>
      <c r="B144" s="53" t="s">
        <v>134</v>
      </c>
      <c r="C144" s="54">
        <v>695032.62</v>
      </c>
      <c r="D144" s="59"/>
      <c r="E144" s="61">
        <f>COUNTIF(Hoja1!$C$11:$C$476,'Hoja3 (2)'!B144)</f>
        <v>0</v>
      </c>
      <c r="F144" s="59" t="b">
        <f>EXACT(B144,Hoja1!C153)</f>
        <v>0</v>
      </c>
      <c r="G144" s="59" t="b">
        <f>EXACT(C144,Hoja1!D153)</f>
        <v>0</v>
      </c>
    </row>
    <row r="145" spans="1:13" s="54" customFormat="1" ht="38.25" x14ac:dyDescent="0.25">
      <c r="A145" s="52">
        <v>9</v>
      </c>
      <c r="B145" s="53" t="s">
        <v>135</v>
      </c>
      <c r="C145" s="54">
        <v>2230489.56</v>
      </c>
      <c r="D145" s="59"/>
      <c r="E145" s="61">
        <f>COUNTIF(Hoja1!$C$11:$C$476,'Hoja3 (2)'!B145)</f>
        <v>0</v>
      </c>
      <c r="F145" s="59" t="b">
        <f>EXACT(B145,Hoja1!C154)</f>
        <v>0</v>
      </c>
      <c r="G145" s="59" t="b">
        <f>EXACT(C145,Hoja1!D154)</f>
        <v>0</v>
      </c>
    </row>
    <row r="146" spans="1:13" s="54" customFormat="1" ht="38.25" x14ac:dyDescent="0.25">
      <c r="A146" s="52">
        <v>10</v>
      </c>
      <c r="B146" s="53" t="s">
        <v>136</v>
      </c>
      <c r="C146" s="54">
        <v>550000</v>
      </c>
      <c r="D146" s="59"/>
      <c r="E146" s="61">
        <f>COUNTIF(Hoja1!$C$11:$C$476,'Hoja3 (2)'!B146)</f>
        <v>0</v>
      </c>
      <c r="F146" s="59" t="b">
        <f>EXACT(B146,Hoja1!C155)</f>
        <v>0</v>
      </c>
      <c r="G146" s="59" t="b">
        <f>EXACT(C146,Hoja1!D155)</f>
        <v>0</v>
      </c>
    </row>
    <row r="147" spans="1:13" s="54" customFormat="1" ht="38.25" x14ac:dyDescent="0.25">
      <c r="A147" s="52">
        <v>11</v>
      </c>
      <c r="B147" s="53" t="s">
        <v>137</v>
      </c>
      <c r="C147" s="54">
        <v>723180.63</v>
      </c>
      <c r="D147" s="59"/>
      <c r="E147" s="61">
        <f>COUNTIF(Hoja1!$C$11:$C$476,'Hoja3 (2)'!B147)</f>
        <v>0</v>
      </c>
      <c r="F147" s="59" t="b">
        <f>EXACT(B147,Hoja1!C156)</f>
        <v>0</v>
      </c>
      <c r="G147" s="59" t="b">
        <f>EXACT(C147,Hoja1!D156)</f>
        <v>0</v>
      </c>
    </row>
    <row r="148" spans="1:13" s="54" customFormat="1" ht="38.25" x14ac:dyDescent="0.25">
      <c r="A148" s="52">
        <v>12</v>
      </c>
      <c r="B148" s="55" t="s">
        <v>138</v>
      </c>
      <c r="C148" s="56">
        <v>900000</v>
      </c>
      <c r="D148" s="59"/>
      <c r="E148" s="61">
        <f>COUNTIF(Hoja1!$C$11:$C$476,'Hoja3 (2)'!B148)</f>
        <v>0</v>
      </c>
      <c r="F148" s="59" t="b">
        <f>EXACT(B148,Hoja1!C157)</f>
        <v>0</v>
      </c>
      <c r="G148" s="59" t="b">
        <f>EXACT(C148,Hoja1!D157)</f>
        <v>0</v>
      </c>
    </row>
    <row r="149" spans="1:13" s="54" customFormat="1" ht="38.25" x14ac:dyDescent="0.25">
      <c r="A149" s="52">
        <v>13</v>
      </c>
      <c r="B149" s="55" t="s">
        <v>299</v>
      </c>
      <c r="C149" s="56">
        <v>110655.86</v>
      </c>
      <c r="D149" s="59"/>
      <c r="E149" s="61">
        <f>COUNTIF(Hoja1!$C$11:$C$476,'Hoja3 (2)'!B149)</f>
        <v>0</v>
      </c>
      <c r="F149" s="59" t="b">
        <f>EXACT(B149,Hoja1!C158)</f>
        <v>0</v>
      </c>
      <c r="G149" s="59" t="b">
        <f>EXACT(C149,Hoja1!D158)</f>
        <v>0</v>
      </c>
    </row>
    <row r="150" spans="1:13" s="54" customFormat="1" ht="38.25" x14ac:dyDescent="0.25">
      <c r="A150" s="52">
        <v>1</v>
      </c>
      <c r="B150" s="53" t="s">
        <v>139</v>
      </c>
      <c r="C150" s="54">
        <v>1490841.88</v>
      </c>
      <c r="D150" s="59"/>
      <c r="E150" s="61">
        <f>COUNTIF(Hoja1!$C$11:$C$476,'Hoja3 (2)'!B150)</f>
        <v>0</v>
      </c>
      <c r="F150" s="59" t="b">
        <f>EXACT(B150,Hoja1!C159)</f>
        <v>0</v>
      </c>
      <c r="G150" s="59" t="b">
        <f>EXACT(C150,Hoja1!D159)</f>
        <v>0</v>
      </c>
    </row>
    <row r="151" spans="1:13" s="54" customFormat="1" ht="38.25" x14ac:dyDescent="0.25">
      <c r="A151" s="52">
        <v>2</v>
      </c>
      <c r="B151" s="53" t="s">
        <v>140</v>
      </c>
      <c r="C151" s="54">
        <v>142789.46999999974</v>
      </c>
      <c r="D151" s="59"/>
      <c r="E151" s="61">
        <f>COUNTIF(Hoja1!$C$11:$C$476,'Hoja3 (2)'!B151)</f>
        <v>0</v>
      </c>
      <c r="F151" s="59" t="b">
        <f>EXACT(B151,Hoja1!C160)</f>
        <v>0</v>
      </c>
      <c r="G151" s="59" t="b">
        <f>EXACT(C151,Hoja1!D160)</f>
        <v>0</v>
      </c>
    </row>
    <row r="152" spans="1:13" s="54" customFormat="1" ht="25.5" x14ac:dyDescent="0.25">
      <c r="A152" s="52">
        <v>3</v>
      </c>
      <c r="B152" s="53" t="s">
        <v>141</v>
      </c>
      <c r="C152" s="54">
        <v>168010.77</v>
      </c>
      <c r="D152" s="59"/>
      <c r="E152" s="61">
        <f>COUNTIF(Hoja1!$C$11:$C$476,'Hoja3 (2)'!B152)</f>
        <v>0</v>
      </c>
      <c r="F152" s="59" t="b">
        <f>EXACT(B152,Hoja1!C161)</f>
        <v>0</v>
      </c>
      <c r="G152" s="59" t="b">
        <f>EXACT(C152,Hoja1!D161)</f>
        <v>0</v>
      </c>
      <c r="M152" s="54" t="s">
        <v>297</v>
      </c>
    </row>
    <row r="153" spans="1:13" s="54" customFormat="1" ht="38.25" x14ac:dyDescent="0.25">
      <c r="A153" s="52">
        <v>4</v>
      </c>
      <c r="B153" s="53" t="s">
        <v>142</v>
      </c>
      <c r="C153" s="54">
        <v>11264.010000000009</v>
      </c>
      <c r="D153" s="59"/>
      <c r="E153" s="61">
        <f>COUNTIF(Hoja1!$C$11:$C$476,'Hoja3 (2)'!B153)</f>
        <v>0</v>
      </c>
      <c r="F153" s="59" t="b">
        <f>EXACT(B153,Hoja1!C162)</f>
        <v>0</v>
      </c>
      <c r="G153" s="59" t="b">
        <f>EXACT(C153,Hoja1!D162)</f>
        <v>0</v>
      </c>
    </row>
    <row r="154" spans="1:13" s="54" customFormat="1" ht="38.25" x14ac:dyDescent="0.25">
      <c r="A154" s="52">
        <v>5</v>
      </c>
      <c r="B154" s="53" t="s">
        <v>143</v>
      </c>
      <c r="C154" s="54">
        <v>702406.26</v>
      </c>
      <c r="D154" s="59"/>
      <c r="E154" s="61">
        <f>COUNTIF(Hoja1!$C$11:$C$476,'Hoja3 (2)'!B154)</f>
        <v>0</v>
      </c>
      <c r="F154" s="59" t="b">
        <f>EXACT(B154,Hoja1!C163)</f>
        <v>0</v>
      </c>
      <c r="G154" s="59" t="b">
        <f>EXACT(C154,Hoja1!D163)</f>
        <v>0</v>
      </c>
    </row>
    <row r="155" spans="1:13" s="54" customFormat="1" ht="51" x14ac:dyDescent="0.25">
      <c r="A155" s="52">
        <v>6</v>
      </c>
      <c r="B155" s="53" t="s">
        <v>144</v>
      </c>
      <c r="C155" s="54">
        <v>4000000</v>
      </c>
      <c r="D155" s="59"/>
      <c r="E155" s="61">
        <f>COUNTIF(Hoja1!$C$11:$C$476,'Hoja3 (2)'!B155)</f>
        <v>0</v>
      </c>
      <c r="F155" s="59" t="b">
        <f>EXACT(B155,Hoja1!C164)</f>
        <v>0</v>
      </c>
      <c r="G155" s="59" t="b">
        <f>EXACT(C155,Hoja1!D164)</f>
        <v>0</v>
      </c>
    </row>
    <row r="156" spans="1:13" s="54" customFormat="1" ht="51" x14ac:dyDescent="0.25">
      <c r="A156" s="52">
        <v>7</v>
      </c>
      <c r="B156" s="53" t="s">
        <v>145</v>
      </c>
      <c r="C156" s="54">
        <v>3000000</v>
      </c>
      <c r="D156" s="59"/>
      <c r="E156" s="61">
        <f>COUNTIF(Hoja1!$C$11:$C$476,'Hoja3 (2)'!B156)</f>
        <v>0</v>
      </c>
      <c r="F156" s="59" t="b">
        <f>EXACT(B156,Hoja1!C165)</f>
        <v>0</v>
      </c>
      <c r="G156" s="59" t="b">
        <f>EXACT(C156,Hoja1!D165)</f>
        <v>0</v>
      </c>
    </row>
    <row r="157" spans="1:13" s="54" customFormat="1" ht="38.25" x14ac:dyDescent="0.25">
      <c r="A157" s="52">
        <v>8</v>
      </c>
      <c r="B157" s="53" t="s">
        <v>146</v>
      </c>
      <c r="C157" s="54">
        <v>6900000</v>
      </c>
      <c r="D157" s="59"/>
      <c r="E157" s="61">
        <f>COUNTIF(Hoja1!$C$11:$C$476,'Hoja3 (2)'!B157)</f>
        <v>0</v>
      </c>
      <c r="F157" s="59" t="b">
        <f>EXACT(B157,Hoja1!C166)</f>
        <v>0</v>
      </c>
      <c r="G157" s="59" t="b">
        <f>EXACT(C157,Hoja1!D166)</f>
        <v>0</v>
      </c>
    </row>
    <row r="158" spans="1:13" s="54" customFormat="1" ht="38.25" x14ac:dyDescent="0.25">
      <c r="A158" s="52">
        <v>11</v>
      </c>
      <c r="B158" s="53" t="s">
        <v>147</v>
      </c>
      <c r="C158" s="54">
        <v>2745290.35</v>
      </c>
      <c r="D158" s="59"/>
      <c r="E158" s="61">
        <f>COUNTIF(Hoja1!$C$11:$C$476,'Hoja3 (2)'!B158)</f>
        <v>0</v>
      </c>
      <c r="F158" s="59" t="b">
        <f>EXACT(B158,Hoja1!C167)</f>
        <v>0</v>
      </c>
      <c r="G158" s="59" t="b">
        <f>EXACT(C158,Hoja1!D167)</f>
        <v>0</v>
      </c>
    </row>
    <row r="159" spans="1:13" s="54" customFormat="1" ht="38.25" x14ac:dyDescent="0.25">
      <c r="A159" s="52">
        <v>12</v>
      </c>
      <c r="B159" s="53" t="s">
        <v>148</v>
      </c>
      <c r="C159" s="54">
        <v>1800000</v>
      </c>
      <c r="D159" s="59"/>
      <c r="E159" s="61">
        <f>COUNTIF(Hoja1!$C$11:$C$476,'Hoja3 (2)'!B159)</f>
        <v>0</v>
      </c>
      <c r="F159" s="59" t="b">
        <f>EXACT(B159,Hoja1!C168)</f>
        <v>0</v>
      </c>
      <c r="G159" s="59" t="b">
        <f>EXACT(C159,Hoja1!D168)</f>
        <v>0</v>
      </c>
    </row>
    <row r="160" spans="1:13" s="54" customFormat="1" ht="38.25" x14ac:dyDescent="0.25">
      <c r="A160" s="52">
        <v>13</v>
      </c>
      <c r="B160" s="53" t="s">
        <v>149</v>
      </c>
      <c r="C160" s="54">
        <v>3000000</v>
      </c>
      <c r="D160" s="59"/>
      <c r="E160" s="61">
        <f>COUNTIF(Hoja1!$C$11:$C$476,'Hoja3 (2)'!B160)</f>
        <v>0</v>
      </c>
      <c r="F160" s="59" t="b">
        <f>EXACT(B160,Hoja1!C169)</f>
        <v>0</v>
      </c>
      <c r="G160" s="59" t="b">
        <f>EXACT(C160,Hoja1!D169)</f>
        <v>0</v>
      </c>
    </row>
    <row r="161" spans="1:7" s="54" customFormat="1" ht="38.25" x14ac:dyDescent="0.25">
      <c r="A161" s="52">
        <v>14</v>
      </c>
      <c r="B161" s="53" t="s">
        <v>150</v>
      </c>
      <c r="C161" s="54">
        <v>136194.82</v>
      </c>
      <c r="D161" s="59"/>
      <c r="E161" s="61">
        <f>COUNTIF(Hoja1!$C$11:$C$476,'Hoja3 (2)'!B161)</f>
        <v>0</v>
      </c>
      <c r="F161" s="59" t="b">
        <f>EXACT(B161,Hoja1!C170)</f>
        <v>0</v>
      </c>
      <c r="G161" s="59" t="b">
        <f>EXACT(C161,Hoja1!D170)</f>
        <v>0</v>
      </c>
    </row>
    <row r="162" spans="1:7" s="54" customFormat="1" ht="51" x14ac:dyDescent="0.25">
      <c r="A162" s="52">
        <v>15</v>
      </c>
      <c r="B162" s="53" t="s">
        <v>151</v>
      </c>
      <c r="C162" s="54">
        <v>176342.71</v>
      </c>
      <c r="D162" s="59"/>
      <c r="E162" s="61">
        <f>COUNTIF(Hoja1!$C$11:$C$476,'Hoja3 (2)'!B162)</f>
        <v>0</v>
      </c>
      <c r="F162" s="59" t="b">
        <f>EXACT(B162,Hoja1!C171)</f>
        <v>0</v>
      </c>
      <c r="G162" s="59" t="b">
        <f>EXACT(C162,Hoja1!D171)</f>
        <v>0</v>
      </c>
    </row>
    <row r="163" spans="1:7" s="54" customFormat="1" ht="38.25" x14ac:dyDescent="0.25">
      <c r="A163" s="52">
        <v>16</v>
      </c>
      <c r="B163" s="53" t="s">
        <v>152</v>
      </c>
      <c r="C163" s="54">
        <v>125156.17</v>
      </c>
      <c r="D163" s="59"/>
      <c r="E163" s="61">
        <f>COUNTIF(Hoja1!$C$11:$C$476,'Hoja3 (2)'!B163)</f>
        <v>0</v>
      </c>
      <c r="F163" s="59" t="b">
        <f>EXACT(B163,Hoja1!C172)</f>
        <v>0</v>
      </c>
      <c r="G163" s="59" t="b">
        <f>EXACT(C163,Hoja1!D172)</f>
        <v>0</v>
      </c>
    </row>
    <row r="164" spans="1:7" s="54" customFormat="1" ht="38.25" x14ac:dyDescent="0.25">
      <c r="A164" s="52">
        <v>17</v>
      </c>
      <c r="B164" s="53" t="s">
        <v>153</v>
      </c>
      <c r="C164" s="54">
        <v>340723.97</v>
      </c>
      <c r="D164" s="59"/>
      <c r="E164" s="61">
        <f>COUNTIF(Hoja1!$C$11:$C$476,'Hoja3 (2)'!B164)</f>
        <v>0</v>
      </c>
      <c r="F164" s="59" t="b">
        <f>EXACT(B164,Hoja1!C173)</f>
        <v>0</v>
      </c>
      <c r="G164" s="59" t="b">
        <f>EXACT(C164,Hoja1!D173)</f>
        <v>0</v>
      </c>
    </row>
    <row r="165" spans="1:7" s="54" customFormat="1" ht="38.25" x14ac:dyDescent="0.25">
      <c r="A165" s="52">
        <v>18</v>
      </c>
      <c r="B165" s="53" t="s">
        <v>154</v>
      </c>
      <c r="C165" s="54">
        <v>303850.99</v>
      </c>
      <c r="D165" s="59"/>
      <c r="E165" s="61">
        <f>COUNTIF(Hoja1!$C$11:$C$476,'Hoja3 (2)'!B165)</f>
        <v>0</v>
      </c>
      <c r="F165" s="59" t="b">
        <f>EXACT(B165,Hoja1!C174)</f>
        <v>0</v>
      </c>
      <c r="G165" s="59" t="b">
        <f>EXACT(C165,Hoja1!D174)</f>
        <v>0</v>
      </c>
    </row>
    <row r="166" spans="1:7" s="54" customFormat="1" ht="38.25" x14ac:dyDescent="0.25">
      <c r="A166" s="52">
        <v>19</v>
      </c>
      <c r="B166" s="53" t="s">
        <v>155</v>
      </c>
      <c r="C166" s="54">
        <v>128448.73</v>
      </c>
      <c r="D166" s="59"/>
      <c r="E166" s="61">
        <f>COUNTIF(Hoja1!$C$11:$C$476,'Hoja3 (2)'!B166)</f>
        <v>0</v>
      </c>
      <c r="F166" s="59" t="b">
        <f>EXACT(B166,Hoja1!C175)</f>
        <v>0</v>
      </c>
      <c r="G166" s="59" t="b">
        <f>EXACT(C166,Hoja1!D175)</f>
        <v>0</v>
      </c>
    </row>
    <row r="167" spans="1:7" s="54" customFormat="1" ht="38.25" x14ac:dyDescent="0.25">
      <c r="A167" s="52">
        <v>20</v>
      </c>
      <c r="B167" s="53" t="s">
        <v>156</v>
      </c>
      <c r="C167" s="54">
        <v>134835.89000000001</v>
      </c>
      <c r="D167" s="59"/>
      <c r="E167" s="61">
        <f>COUNTIF(Hoja1!$C$11:$C$476,'Hoja3 (2)'!B167)</f>
        <v>0</v>
      </c>
      <c r="F167" s="59" t="b">
        <f>EXACT(B167,Hoja1!C176)</f>
        <v>0</v>
      </c>
      <c r="G167" s="59" t="b">
        <f>EXACT(C167,Hoja1!D176)</f>
        <v>0</v>
      </c>
    </row>
    <row r="168" spans="1:7" s="54" customFormat="1" ht="38.25" x14ac:dyDescent="0.25">
      <c r="A168" s="52">
        <v>21</v>
      </c>
      <c r="B168" s="53" t="s">
        <v>157</v>
      </c>
      <c r="C168" s="54">
        <v>168302.47</v>
      </c>
      <c r="D168" s="59"/>
      <c r="E168" s="61">
        <f>COUNTIF(Hoja1!$C$11:$C$476,'Hoja3 (2)'!B168)</f>
        <v>0</v>
      </c>
      <c r="F168" s="59" t="b">
        <f>EXACT(B168,Hoja1!C177)</f>
        <v>0</v>
      </c>
      <c r="G168" s="59" t="b">
        <f>EXACT(C168,Hoja1!D177)</f>
        <v>0</v>
      </c>
    </row>
    <row r="169" spans="1:7" s="54" customFormat="1" ht="51" x14ac:dyDescent="0.25">
      <c r="A169" s="52">
        <v>22</v>
      </c>
      <c r="B169" s="53" t="s">
        <v>158</v>
      </c>
      <c r="C169" s="54">
        <v>169979.91</v>
      </c>
      <c r="D169" s="59"/>
      <c r="E169" s="61">
        <f>COUNTIF(Hoja1!$C$11:$C$476,'Hoja3 (2)'!B169)</f>
        <v>0</v>
      </c>
      <c r="F169" s="59" t="b">
        <f>EXACT(B169,Hoja1!C178)</f>
        <v>0</v>
      </c>
      <c r="G169" s="59" t="b">
        <f>EXACT(C169,Hoja1!D178)</f>
        <v>0</v>
      </c>
    </row>
    <row r="170" spans="1:7" s="54" customFormat="1" ht="38.25" x14ac:dyDescent="0.25">
      <c r="A170" s="52">
        <v>23</v>
      </c>
      <c r="B170" s="53" t="s">
        <v>159</v>
      </c>
      <c r="C170" s="54">
        <v>116086.3</v>
      </c>
      <c r="D170" s="59"/>
      <c r="E170" s="61">
        <f>COUNTIF(Hoja1!$C$11:$C$476,'Hoja3 (2)'!B170)</f>
        <v>0</v>
      </c>
      <c r="F170" s="59" t="b">
        <f>EXACT(B170,Hoja1!C179)</f>
        <v>0</v>
      </c>
      <c r="G170" s="59" t="b">
        <f>EXACT(C170,Hoja1!D179)</f>
        <v>0</v>
      </c>
    </row>
    <row r="171" spans="1:7" s="54" customFormat="1" ht="38.25" x14ac:dyDescent="0.25">
      <c r="A171" s="52">
        <v>24</v>
      </c>
      <c r="B171" s="53" t="s">
        <v>160</v>
      </c>
      <c r="C171" s="54">
        <v>128042.44</v>
      </c>
      <c r="D171" s="59"/>
      <c r="E171" s="61">
        <f>COUNTIF(Hoja1!$C$11:$C$476,'Hoja3 (2)'!B171)</f>
        <v>0</v>
      </c>
      <c r="F171" s="59" t="b">
        <f>EXACT(B171,Hoja1!C180)</f>
        <v>0</v>
      </c>
      <c r="G171" s="59" t="b">
        <f>EXACT(C171,Hoja1!D180)</f>
        <v>0</v>
      </c>
    </row>
    <row r="172" spans="1:7" s="54" customFormat="1" ht="51" x14ac:dyDescent="0.25">
      <c r="A172" s="52">
        <v>25</v>
      </c>
      <c r="B172" s="53" t="s">
        <v>161</v>
      </c>
      <c r="C172" s="54">
        <v>258037.59</v>
      </c>
      <c r="D172" s="59"/>
      <c r="E172" s="62">
        <v>1</v>
      </c>
      <c r="F172" s="59" t="b">
        <f>EXACT(B172,Hoja1!C181)</f>
        <v>0</v>
      </c>
      <c r="G172" s="59" t="b">
        <f>EXACT(C172,Hoja1!D181)</f>
        <v>0</v>
      </c>
    </row>
    <row r="173" spans="1:7" s="54" customFormat="1" ht="38.25" x14ac:dyDescent="0.25">
      <c r="A173" s="52">
        <v>26</v>
      </c>
      <c r="B173" s="53" t="s">
        <v>162</v>
      </c>
      <c r="C173" s="54">
        <v>14500000</v>
      </c>
      <c r="D173" s="59"/>
      <c r="E173" s="62">
        <v>1</v>
      </c>
      <c r="F173" s="59" t="b">
        <f>EXACT(B173,Hoja1!C182)</f>
        <v>0</v>
      </c>
      <c r="G173" s="59" t="b">
        <f>EXACT(C173,Hoja1!D182)</f>
        <v>0</v>
      </c>
    </row>
    <row r="174" spans="1:7" s="54" customFormat="1" ht="38.25" x14ac:dyDescent="0.25">
      <c r="A174" s="52">
        <v>27</v>
      </c>
      <c r="B174" s="53" t="s">
        <v>163</v>
      </c>
      <c r="C174" s="54">
        <v>4500000</v>
      </c>
      <c r="D174" s="59"/>
      <c r="E174" s="61">
        <f>COUNTIF(Hoja1!$C$11:$C$476,'Hoja3 (2)'!B174)</f>
        <v>0</v>
      </c>
      <c r="F174" s="59" t="b">
        <f>EXACT(B174,Hoja1!C183)</f>
        <v>0</v>
      </c>
      <c r="G174" s="59" t="b">
        <f>EXACT(C174,Hoja1!D183)</f>
        <v>0</v>
      </c>
    </row>
    <row r="175" spans="1:7" s="54" customFormat="1" ht="89.25" x14ac:dyDescent="0.25">
      <c r="A175" s="52">
        <v>29</v>
      </c>
      <c r="B175" s="53" t="s">
        <v>164</v>
      </c>
      <c r="C175" s="54">
        <v>2000000</v>
      </c>
      <c r="D175" s="59"/>
      <c r="E175" s="62">
        <v>1</v>
      </c>
      <c r="F175" s="59" t="b">
        <f>EXACT(B175,Hoja1!C184)</f>
        <v>0</v>
      </c>
      <c r="G175" s="59" t="b">
        <f>EXACT(C175,Hoja1!D184)</f>
        <v>0</v>
      </c>
    </row>
    <row r="176" spans="1:7" s="54" customFormat="1" ht="76.5" x14ac:dyDescent="0.25">
      <c r="A176" s="52">
        <v>31</v>
      </c>
      <c r="B176" s="53" t="s">
        <v>289</v>
      </c>
      <c r="C176" s="54">
        <v>1762945</v>
      </c>
      <c r="D176" s="59"/>
      <c r="E176" s="61">
        <v>1</v>
      </c>
      <c r="F176" s="59" t="b">
        <f>EXACT(B176,Hoja1!C185)</f>
        <v>0</v>
      </c>
      <c r="G176" s="59" t="b">
        <f>EXACT(C176,Hoja1!D185)</f>
        <v>0</v>
      </c>
    </row>
    <row r="177" spans="1:7" s="54" customFormat="1" ht="38.25" x14ac:dyDescent="0.25">
      <c r="A177" s="52">
        <v>32</v>
      </c>
      <c r="B177" s="53" t="s">
        <v>290</v>
      </c>
      <c r="C177" s="54">
        <v>435301</v>
      </c>
      <c r="D177" s="59"/>
      <c r="E177" s="61">
        <f>COUNTIF(Hoja1!$C$11:$C$476,'Hoja3 (2)'!B177)</f>
        <v>0</v>
      </c>
      <c r="F177" s="59" t="b">
        <f>EXACT(B177,Hoja1!C186)</f>
        <v>0</v>
      </c>
      <c r="G177" s="59" t="b">
        <f>EXACT(C177,Hoja1!D186)</f>
        <v>0</v>
      </c>
    </row>
    <row r="178" spans="1:7" s="54" customFormat="1" ht="63.75" x14ac:dyDescent="0.25">
      <c r="A178" s="52">
        <v>33</v>
      </c>
      <c r="B178" s="53" t="s">
        <v>291</v>
      </c>
      <c r="C178" s="54">
        <v>1404830.69</v>
      </c>
      <c r="D178" s="59"/>
      <c r="E178" s="61">
        <v>1</v>
      </c>
      <c r="F178" s="59" t="b">
        <f>EXACT(B178,Hoja1!C187)</f>
        <v>0</v>
      </c>
      <c r="G178" s="59" t="b">
        <f>EXACT(C178,Hoja1!D187)</f>
        <v>0</v>
      </c>
    </row>
    <row r="179" spans="1:7" s="54" customFormat="1" ht="38.25" x14ac:dyDescent="0.25">
      <c r="A179" s="52">
        <v>34</v>
      </c>
      <c r="B179" s="53" t="s">
        <v>292</v>
      </c>
      <c r="C179" s="54">
        <v>800065.31</v>
      </c>
      <c r="D179" s="59"/>
      <c r="E179" s="61">
        <f>COUNTIF(Hoja1!$C$11:$C$476,'Hoja3 (2)'!B179)</f>
        <v>0</v>
      </c>
      <c r="F179" s="59" t="b">
        <f>EXACT(B179,Hoja1!C188)</f>
        <v>0</v>
      </c>
      <c r="G179" s="59" t="b">
        <f>EXACT(C179,Hoja1!D188)</f>
        <v>0</v>
      </c>
    </row>
    <row r="180" spans="1:7" s="54" customFormat="1" ht="38.25" x14ac:dyDescent="0.25">
      <c r="A180" s="52">
        <v>35</v>
      </c>
      <c r="B180" s="53" t="s">
        <v>165</v>
      </c>
      <c r="C180" s="54">
        <v>691959</v>
      </c>
      <c r="D180" s="59"/>
      <c r="E180" s="61">
        <f>COUNTIF(Hoja1!$C$11:$C$476,'Hoja3 (2)'!B180)</f>
        <v>0</v>
      </c>
      <c r="F180" s="59" t="b">
        <f>EXACT(B180,Hoja1!C189)</f>
        <v>0</v>
      </c>
      <c r="G180" s="59" t="b">
        <f>EXACT(C180,Hoja1!D189)</f>
        <v>0</v>
      </c>
    </row>
    <row r="181" spans="1:7" s="54" customFormat="1" ht="38.25" x14ac:dyDescent="0.25">
      <c r="A181" s="52">
        <v>39</v>
      </c>
      <c r="B181" s="53" t="s">
        <v>166</v>
      </c>
      <c r="C181" s="54">
        <v>3151825.9499999997</v>
      </c>
      <c r="D181" s="59"/>
      <c r="E181" s="61">
        <f>COUNTIF(Hoja1!$C$11:$C$476,'Hoja3 (2)'!B181)</f>
        <v>0</v>
      </c>
      <c r="F181" s="59" t="b">
        <f>EXACT(B181,Hoja1!C190)</f>
        <v>0</v>
      </c>
      <c r="G181" s="59" t="b">
        <f>EXACT(C181,Hoja1!D190)</f>
        <v>0</v>
      </c>
    </row>
    <row r="182" spans="1:7" s="54" customFormat="1" ht="38.25" x14ac:dyDescent="0.25">
      <c r="A182" s="52">
        <v>40</v>
      </c>
      <c r="B182" s="53" t="s">
        <v>167</v>
      </c>
      <c r="C182" s="54">
        <v>3034474.15</v>
      </c>
      <c r="D182" s="59"/>
      <c r="E182" s="61">
        <f>COUNTIF(Hoja1!$C$11:$C$476,'Hoja3 (2)'!B182)</f>
        <v>0</v>
      </c>
      <c r="F182" s="59" t="b">
        <f>EXACT(B182,Hoja1!C191)</f>
        <v>0</v>
      </c>
      <c r="G182" s="59" t="b">
        <f>EXACT(C182,Hoja1!D191)</f>
        <v>0</v>
      </c>
    </row>
    <row r="183" spans="1:7" s="54" customFormat="1" ht="38.25" x14ac:dyDescent="0.25">
      <c r="A183" s="52">
        <v>42</v>
      </c>
      <c r="B183" s="53" t="s">
        <v>168</v>
      </c>
      <c r="C183" s="54">
        <v>2094827.91</v>
      </c>
      <c r="D183" s="59"/>
      <c r="E183" s="61">
        <f>COUNTIF(Hoja1!$C$11:$C$476,'Hoja3 (2)'!B183)</f>
        <v>0</v>
      </c>
      <c r="F183" s="59" t="b">
        <f>EXACT(B183,Hoja1!C192)</f>
        <v>0</v>
      </c>
      <c r="G183" s="59" t="b">
        <f>EXACT(C183,Hoja1!D192)</f>
        <v>0</v>
      </c>
    </row>
    <row r="184" spans="1:7" s="54" customFormat="1" ht="25.5" x14ac:dyDescent="0.25">
      <c r="A184" s="52">
        <v>43</v>
      </c>
      <c r="B184" s="53" t="s">
        <v>169</v>
      </c>
      <c r="C184" s="54">
        <v>75332.289999999994</v>
      </c>
      <c r="D184" s="59"/>
      <c r="E184" s="61">
        <f>COUNTIF(Hoja1!$C$11:$C$476,'Hoja3 (2)'!B184)</f>
        <v>0</v>
      </c>
      <c r="F184" s="59" t="b">
        <f>EXACT(B184,Hoja1!C193)</f>
        <v>0</v>
      </c>
      <c r="G184" s="59" t="b">
        <f>EXACT(C184,Hoja1!D193)</f>
        <v>0</v>
      </c>
    </row>
    <row r="185" spans="1:7" s="54" customFormat="1" ht="25.5" x14ac:dyDescent="0.25">
      <c r="A185" s="52">
        <v>44</v>
      </c>
      <c r="B185" s="53" t="s">
        <v>170</v>
      </c>
      <c r="C185" s="54">
        <v>137759.54</v>
      </c>
      <c r="D185" s="59"/>
      <c r="E185" s="61">
        <f>COUNTIF(Hoja1!$C$11:$C$476,'Hoja3 (2)'!B185)</f>
        <v>0</v>
      </c>
      <c r="F185" s="59" t="b">
        <f>EXACT(B185,Hoja1!C194)</f>
        <v>0</v>
      </c>
      <c r="G185" s="59" t="b">
        <f>EXACT(C185,Hoja1!D194)</f>
        <v>0</v>
      </c>
    </row>
    <row r="186" spans="1:7" s="54" customFormat="1" ht="38.25" x14ac:dyDescent="0.25">
      <c r="A186" s="52">
        <v>45</v>
      </c>
      <c r="B186" s="53" t="s">
        <v>171</v>
      </c>
      <c r="C186" s="54">
        <v>34547.65</v>
      </c>
      <c r="D186" s="59"/>
      <c r="E186" s="61">
        <f>COUNTIF(Hoja1!$C$11:$C$476,'Hoja3 (2)'!B186)</f>
        <v>0</v>
      </c>
      <c r="F186" s="59" t="b">
        <f>EXACT(B186,Hoja1!C195)</f>
        <v>0</v>
      </c>
      <c r="G186" s="59" t="b">
        <f>EXACT(C186,Hoja1!D195)</f>
        <v>0</v>
      </c>
    </row>
    <row r="187" spans="1:7" s="54" customFormat="1" ht="38.25" x14ac:dyDescent="0.25">
      <c r="A187" s="52">
        <v>46</v>
      </c>
      <c r="B187" s="53" t="s">
        <v>172</v>
      </c>
      <c r="C187" s="54">
        <v>127573.86</v>
      </c>
      <c r="D187" s="59"/>
      <c r="E187" s="61">
        <f>COUNTIF(Hoja1!$C$11:$C$476,'Hoja3 (2)'!B187)</f>
        <v>0</v>
      </c>
      <c r="F187" s="59" t="b">
        <f>EXACT(B187,Hoja1!C196)</f>
        <v>0</v>
      </c>
      <c r="G187" s="59" t="b">
        <f>EXACT(C187,Hoja1!D196)</f>
        <v>0</v>
      </c>
    </row>
    <row r="188" spans="1:7" s="54" customFormat="1" ht="38.25" x14ac:dyDescent="0.25">
      <c r="A188" s="52">
        <v>47</v>
      </c>
      <c r="B188" s="53" t="s">
        <v>173</v>
      </c>
      <c r="C188" s="54">
        <v>248733.84</v>
      </c>
      <c r="D188" s="59"/>
      <c r="E188" s="61">
        <f>COUNTIF(Hoja1!$C$11:$C$476,'Hoja3 (2)'!B188)</f>
        <v>0</v>
      </c>
      <c r="F188" s="59" t="b">
        <f>EXACT(B188,Hoja1!C197)</f>
        <v>0</v>
      </c>
      <c r="G188" s="59" t="b">
        <f>EXACT(C188,Hoja1!D197)</f>
        <v>0</v>
      </c>
    </row>
    <row r="189" spans="1:7" s="54" customFormat="1" ht="25.5" x14ac:dyDescent="0.25">
      <c r="A189" s="52">
        <v>48</v>
      </c>
      <c r="B189" s="53" t="s">
        <v>174</v>
      </c>
      <c r="C189" s="54">
        <v>74934.320000000007</v>
      </c>
      <c r="D189" s="59"/>
      <c r="E189" s="61">
        <f>COUNTIF(Hoja1!$C$11:$C$476,'Hoja3 (2)'!B189)</f>
        <v>0</v>
      </c>
      <c r="F189" s="59" t="b">
        <f>EXACT(B189,Hoja1!C198)</f>
        <v>0</v>
      </c>
      <c r="G189" s="59" t="b">
        <f>EXACT(C189,Hoja1!D198)</f>
        <v>0</v>
      </c>
    </row>
    <row r="190" spans="1:7" s="54" customFormat="1" ht="38.25" x14ac:dyDescent="0.25">
      <c r="A190" s="52">
        <v>49</v>
      </c>
      <c r="B190" s="53" t="s">
        <v>175</v>
      </c>
      <c r="C190" s="54">
        <v>57245.73</v>
      </c>
      <c r="D190" s="59"/>
      <c r="E190" s="61">
        <f>COUNTIF(Hoja1!$C$11:$C$476,'Hoja3 (2)'!B190)</f>
        <v>0</v>
      </c>
      <c r="F190" s="59" t="b">
        <f>EXACT(B190,Hoja1!C199)</f>
        <v>0</v>
      </c>
      <c r="G190" s="59" t="b">
        <f>EXACT(C190,Hoja1!D199)</f>
        <v>0</v>
      </c>
    </row>
    <row r="191" spans="1:7" s="54" customFormat="1" ht="38.25" x14ac:dyDescent="0.25">
      <c r="A191" s="52">
        <v>50</v>
      </c>
      <c r="B191" s="53" t="s">
        <v>176</v>
      </c>
      <c r="C191" s="54">
        <v>39147.01</v>
      </c>
      <c r="D191" s="59"/>
      <c r="E191" s="61">
        <f>COUNTIF(Hoja1!$C$11:$C$476,'Hoja3 (2)'!B191)</f>
        <v>0</v>
      </c>
      <c r="F191" s="59" t="b">
        <f>EXACT(B191,Hoja1!C200)</f>
        <v>0</v>
      </c>
      <c r="G191" s="59" t="b">
        <f>EXACT(C191,Hoja1!D200)</f>
        <v>0</v>
      </c>
    </row>
    <row r="192" spans="1:7" s="54" customFormat="1" ht="38.25" x14ac:dyDescent="0.25">
      <c r="A192" s="52">
        <v>51</v>
      </c>
      <c r="B192" s="53" t="s">
        <v>177</v>
      </c>
      <c r="C192" s="54">
        <v>110214.23</v>
      </c>
      <c r="D192" s="59"/>
      <c r="E192" s="61">
        <f>COUNTIF(Hoja1!$C$11:$C$476,'Hoja3 (2)'!B192)</f>
        <v>0</v>
      </c>
      <c r="F192" s="59" t="b">
        <f>EXACT(B192,Hoja1!C201)</f>
        <v>0</v>
      </c>
      <c r="G192" s="59" t="b">
        <f>EXACT(C192,Hoja1!D201)</f>
        <v>0</v>
      </c>
    </row>
    <row r="193" spans="1:7" s="54" customFormat="1" ht="38.25" x14ac:dyDescent="0.25">
      <c r="A193" s="52">
        <v>52</v>
      </c>
      <c r="B193" s="53" t="s">
        <v>178</v>
      </c>
      <c r="C193" s="54">
        <v>235549.52</v>
      </c>
      <c r="D193" s="59"/>
      <c r="E193" s="61">
        <f>COUNTIF(Hoja1!$C$11:$C$476,'Hoja3 (2)'!B193)</f>
        <v>0</v>
      </c>
      <c r="F193" s="59" t="b">
        <f>EXACT(B193,Hoja1!C202)</f>
        <v>0</v>
      </c>
      <c r="G193" s="59" t="b">
        <f>EXACT(C193,Hoja1!D202)</f>
        <v>0</v>
      </c>
    </row>
    <row r="194" spans="1:7" s="54" customFormat="1" ht="38.25" x14ac:dyDescent="0.25">
      <c r="A194" s="52">
        <v>53</v>
      </c>
      <c r="B194" s="53" t="s">
        <v>179</v>
      </c>
      <c r="C194" s="54">
        <v>230187.97</v>
      </c>
      <c r="D194" s="59"/>
      <c r="E194" s="61">
        <f>COUNTIF(Hoja1!$C$11:$C$476,'Hoja3 (2)'!B194)</f>
        <v>0</v>
      </c>
      <c r="F194" s="59" t="b">
        <f>EXACT(B194,Hoja1!C203)</f>
        <v>0</v>
      </c>
      <c r="G194" s="59" t="b">
        <f>EXACT(C194,Hoja1!D203)</f>
        <v>0</v>
      </c>
    </row>
    <row r="195" spans="1:7" s="54" customFormat="1" ht="38.25" x14ac:dyDescent="0.25">
      <c r="A195" s="52">
        <v>54</v>
      </c>
      <c r="B195" s="53" t="s">
        <v>180</v>
      </c>
      <c r="C195" s="54">
        <v>46206.04</v>
      </c>
      <c r="D195" s="59"/>
      <c r="E195" s="61">
        <f>COUNTIF(Hoja1!$C$11:$C$476,'Hoja3 (2)'!B195)</f>
        <v>0</v>
      </c>
      <c r="F195" s="59" t="b">
        <f>EXACT(B195,Hoja1!C204)</f>
        <v>0</v>
      </c>
      <c r="G195" s="59" t="b">
        <f>EXACT(C195,Hoja1!D204)</f>
        <v>0</v>
      </c>
    </row>
    <row r="196" spans="1:7" s="54" customFormat="1" ht="25.5" x14ac:dyDescent="0.25">
      <c r="A196" s="52">
        <v>55</v>
      </c>
      <c r="B196" s="53" t="s">
        <v>181</v>
      </c>
      <c r="C196" s="54">
        <v>97978.04</v>
      </c>
      <c r="D196" s="59"/>
      <c r="E196" s="61">
        <f>COUNTIF(Hoja1!$C$11:$C$476,'Hoja3 (2)'!B196)</f>
        <v>0</v>
      </c>
      <c r="F196" s="59" t="b">
        <f>EXACT(B196,Hoja1!C205)</f>
        <v>0</v>
      </c>
      <c r="G196" s="59" t="b">
        <f>EXACT(C196,Hoja1!D205)</f>
        <v>0</v>
      </c>
    </row>
    <row r="197" spans="1:7" s="54" customFormat="1" ht="38.25" x14ac:dyDescent="0.25">
      <c r="A197" s="52">
        <v>56</v>
      </c>
      <c r="B197" s="53" t="s">
        <v>182</v>
      </c>
      <c r="C197" s="54">
        <v>207197.92</v>
      </c>
      <c r="D197" s="59"/>
      <c r="E197" s="61">
        <f>COUNTIF(Hoja1!$C$11:$C$476,'Hoja3 (2)'!B197)</f>
        <v>0</v>
      </c>
      <c r="F197" s="59" t="b">
        <f>EXACT(B197,Hoja1!C206)</f>
        <v>0</v>
      </c>
      <c r="G197" s="59" t="b">
        <f>EXACT(C197,Hoja1!D206)</f>
        <v>0</v>
      </c>
    </row>
    <row r="198" spans="1:7" s="54" customFormat="1" ht="25.5" x14ac:dyDescent="0.25">
      <c r="A198" s="52">
        <v>57</v>
      </c>
      <c r="B198" s="53" t="s">
        <v>183</v>
      </c>
      <c r="C198" s="54">
        <v>98410.32</v>
      </c>
      <c r="D198" s="59"/>
      <c r="E198" s="61">
        <f>COUNTIF(Hoja1!$C$11:$C$476,'Hoja3 (2)'!B198)</f>
        <v>0</v>
      </c>
      <c r="F198" s="59" t="b">
        <f>EXACT(B198,Hoja1!C207)</f>
        <v>0</v>
      </c>
      <c r="G198" s="59" t="b">
        <f>EXACT(C198,Hoja1!D207)</f>
        <v>0</v>
      </c>
    </row>
    <row r="199" spans="1:7" s="54" customFormat="1" ht="38.25" x14ac:dyDescent="0.25">
      <c r="A199" s="52">
        <v>58</v>
      </c>
      <c r="B199" s="53" t="s">
        <v>184</v>
      </c>
      <c r="C199" s="54">
        <v>63794.05</v>
      </c>
      <c r="D199" s="59"/>
      <c r="E199" s="61">
        <f>COUNTIF(Hoja1!$C$11:$C$476,'Hoja3 (2)'!B199)</f>
        <v>0</v>
      </c>
      <c r="F199" s="59" t="b">
        <f>EXACT(B199,Hoja1!C208)</f>
        <v>0</v>
      </c>
      <c r="G199" s="59" t="b">
        <f>EXACT(C199,Hoja1!D208)</f>
        <v>0</v>
      </c>
    </row>
    <row r="200" spans="1:7" s="54" customFormat="1" ht="25.5" x14ac:dyDescent="0.25">
      <c r="A200" s="52">
        <v>59</v>
      </c>
      <c r="B200" s="53" t="s">
        <v>185</v>
      </c>
      <c r="C200" s="54">
        <v>179512.51</v>
      </c>
      <c r="D200" s="59"/>
      <c r="E200" s="61">
        <f>COUNTIF(Hoja1!$C$11:$C$476,'Hoja3 (2)'!B200)</f>
        <v>0</v>
      </c>
      <c r="F200" s="59" t="b">
        <f>EXACT(B200,Hoja1!C209)</f>
        <v>0</v>
      </c>
      <c r="G200" s="59" t="b">
        <f>EXACT(C200,Hoja1!D209)</f>
        <v>0</v>
      </c>
    </row>
    <row r="201" spans="1:7" s="54" customFormat="1" ht="25.5" x14ac:dyDescent="0.25">
      <c r="A201" s="52">
        <v>60</v>
      </c>
      <c r="B201" s="53" t="s">
        <v>186</v>
      </c>
      <c r="C201" s="54">
        <v>91864.53</v>
      </c>
      <c r="D201" s="59"/>
      <c r="E201" s="61">
        <f>COUNTIF(Hoja1!$C$11:$C$476,'Hoja3 (2)'!B201)</f>
        <v>0</v>
      </c>
      <c r="F201" s="59" t="b">
        <f>EXACT(B201,Hoja1!C210)</f>
        <v>0</v>
      </c>
      <c r="G201" s="59" t="b">
        <f>EXACT(C201,Hoja1!D210)</f>
        <v>0</v>
      </c>
    </row>
    <row r="202" spans="1:7" s="54" customFormat="1" ht="25.5" x14ac:dyDescent="0.25">
      <c r="A202" s="52">
        <v>61</v>
      </c>
      <c r="B202" s="53" t="s">
        <v>187</v>
      </c>
      <c r="C202" s="54">
        <v>85557.77</v>
      </c>
      <c r="D202" s="59"/>
      <c r="E202" s="61">
        <f>COUNTIF(Hoja1!$C$11:$C$476,'Hoja3 (2)'!B202)</f>
        <v>0</v>
      </c>
      <c r="F202" s="59" t="b">
        <f>EXACT(B202,Hoja1!C211)</f>
        <v>0</v>
      </c>
      <c r="G202" s="59" t="b">
        <f>EXACT(C202,Hoja1!D211)</f>
        <v>0</v>
      </c>
    </row>
    <row r="203" spans="1:7" s="54" customFormat="1" ht="25.5" x14ac:dyDescent="0.25">
      <c r="A203" s="52">
        <v>62</v>
      </c>
      <c r="B203" s="53" t="s">
        <v>188</v>
      </c>
      <c r="C203" s="54">
        <v>228069.54</v>
      </c>
      <c r="D203" s="59"/>
      <c r="E203" s="62">
        <v>1</v>
      </c>
      <c r="F203" s="59" t="b">
        <f>EXACT(B203,Hoja1!C212)</f>
        <v>0</v>
      </c>
      <c r="G203" s="59" t="b">
        <f>EXACT(C203,Hoja1!D212)</f>
        <v>0</v>
      </c>
    </row>
    <row r="204" spans="1:7" s="54" customFormat="1" ht="38.25" x14ac:dyDescent="0.25">
      <c r="A204" s="52">
        <v>63</v>
      </c>
      <c r="B204" s="53" t="s">
        <v>189</v>
      </c>
      <c r="C204" s="54">
        <v>589082.56999999995</v>
      </c>
      <c r="D204" s="59"/>
      <c r="E204" s="61">
        <f>COUNTIF(Hoja1!$C$11:$C$476,'Hoja3 (2)'!B204)</f>
        <v>0</v>
      </c>
      <c r="F204" s="59" t="b">
        <f>EXACT(B204,Hoja1!C213)</f>
        <v>0</v>
      </c>
      <c r="G204" s="59" t="b">
        <f>EXACT(C204,Hoja1!D213)</f>
        <v>0</v>
      </c>
    </row>
    <row r="205" spans="1:7" s="54" customFormat="1" ht="38.25" x14ac:dyDescent="0.25">
      <c r="A205" s="52">
        <v>64</v>
      </c>
      <c r="B205" s="53" t="s">
        <v>190</v>
      </c>
      <c r="C205" s="54">
        <v>246583.33</v>
      </c>
      <c r="D205" s="59"/>
      <c r="E205" s="61">
        <f>COUNTIF(Hoja1!$C$11:$C$476,'Hoja3 (2)'!B205)</f>
        <v>0</v>
      </c>
      <c r="F205" s="59" t="b">
        <f>EXACT(B205,Hoja1!C214)</f>
        <v>0</v>
      </c>
      <c r="G205" s="59" t="b">
        <f>EXACT(C205,Hoja1!D214)</f>
        <v>0</v>
      </c>
    </row>
    <row r="206" spans="1:7" s="54" customFormat="1" ht="76.5" x14ac:dyDescent="0.25">
      <c r="A206" s="69">
        <v>65</v>
      </c>
      <c r="B206" s="70" t="s">
        <v>191</v>
      </c>
      <c r="C206" s="71">
        <v>440000</v>
      </c>
      <c r="D206" s="59"/>
      <c r="E206" s="61">
        <v>1</v>
      </c>
      <c r="F206" s="59" t="b">
        <f>EXACT(B206,Hoja1!C215)</f>
        <v>0</v>
      </c>
      <c r="G206" s="59" t="b">
        <f>EXACT(C206,Hoja1!D215)</f>
        <v>0</v>
      </c>
    </row>
    <row r="207" spans="1:7" s="54" customFormat="1" ht="25.5" x14ac:dyDescent="0.25">
      <c r="A207" s="52">
        <v>66</v>
      </c>
      <c r="B207" s="53" t="s">
        <v>192</v>
      </c>
      <c r="C207" s="54">
        <v>350000</v>
      </c>
      <c r="D207" s="59"/>
      <c r="E207" s="61">
        <f>COUNTIF(Hoja1!$C$11:$C$476,'Hoja3 (2)'!B207)</f>
        <v>0</v>
      </c>
      <c r="F207" s="59" t="b">
        <f>EXACT(B207,Hoja1!C216)</f>
        <v>0</v>
      </c>
      <c r="G207" s="59" t="b">
        <f>EXACT(C207,Hoja1!D216)</f>
        <v>0</v>
      </c>
    </row>
    <row r="208" spans="1:7" s="54" customFormat="1" ht="38.25" x14ac:dyDescent="0.25">
      <c r="A208" s="52">
        <v>67</v>
      </c>
      <c r="B208" s="53" t="s">
        <v>193</v>
      </c>
      <c r="C208" s="54">
        <v>650000</v>
      </c>
      <c r="D208" s="59"/>
      <c r="E208" s="61">
        <f>COUNTIF(Hoja1!$C$11:$C$476,'Hoja3 (2)'!B208)</f>
        <v>0</v>
      </c>
      <c r="F208" s="59" t="b">
        <f>EXACT(B208,Hoja1!C217)</f>
        <v>0</v>
      </c>
      <c r="G208" s="59" t="b">
        <f>EXACT(C208,Hoja1!D217)</f>
        <v>0</v>
      </c>
    </row>
    <row r="209" spans="1:7" s="54" customFormat="1" ht="63.75" x14ac:dyDescent="0.25">
      <c r="A209" s="52">
        <v>68</v>
      </c>
      <c r="B209" s="53" t="s">
        <v>194</v>
      </c>
      <c r="C209" s="54">
        <v>1354683.89</v>
      </c>
      <c r="D209" s="59"/>
      <c r="E209" s="61">
        <f>COUNTIF(Hoja1!$C$11:$C$476,'Hoja3 (2)'!B209)</f>
        <v>0</v>
      </c>
      <c r="F209" s="59" t="b">
        <f>EXACT(B209,Hoja1!C218)</f>
        <v>0</v>
      </c>
      <c r="G209" s="59" t="b">
        <f>EXACT(C209,Hoja1!D218)</f>
        <v>0</v>
      </c>
    </row>
    <row r="210" spans="1:7" s="54" customFormat="1" ht="51" x14ac:dyDescent="0.25">
      <c r="A210" s="52">
        <v>69</v>
      </c>
      <c r="B210" s="53" t="s">
        <v>195</v>
      </c>
      <c r="C210" s="54">
        <v>2415723.7800000003</v>
      </c>
      <c r="D210" s="59"/>
      <c r="E210" s="61">
        <f>COUNTIF(Hoja1!$C$11:$C$476,'Hoja3 (2)'!B210)</f>
        <v>0</v>
      </c>
      <c r="F210" s="59" t="b">
        <f>EXACT(B210,Hoja1!C219)</f>
        <v>0</v>
      </c>
      <c r="G210" s="59" t="b">
        <f>EXACT(C210,Hoja1!D219)</f>
        <v>0</v>
      </c>
    </row>
    <row r="211" spans="1:7" s="54" customFormat="1" ht="51" x14ac:dyDescent="0.25">
      <c r="A211" s="52">
        <v>70</v>
      </c>
      <c r="B211" s="53" t="s">
        <v>196</v>
      </c>
      <c r="C211" s="54">
        <v>2700000</v>
      </c>
      <c r="D211" s="59"/>
      <c r="E211" s="61">
        <f>COUNTIF(Hoja1!$C$11:$C$476,'Hoja3 (2)'!B211)</f>
        <v>0</v>
      </c>
      <c r="F211" s="59" t="b">
        <f>EXACT(B211,Hoja1!C220)</f>
        <v>0</v>
      </c>
      <c r="G211" s="59" t="b">
        <f>EXACT(C211,Hoja1!D220)</f>
        <v>0</v>
      </c>
    </row>
    <row r="212" spans="1:7" s="54" customFormat="1" ht="38.25" x14ac:dyDescent="0.25">
      <c r="A212" s="52">
        <v>72</v>
      </c>
      <c r="B212" s="53" t="s">
        <v>197</v>
      </c>
      <c r="C212" s="54">
        <v>2000000</v>
      </c>
      <c r="D212" s="59"/>
      <c r="E212" s="61">
        <f>COUNTIF(Hoja1!$C$11:$C$476,'Hoja3 (2)'!B212)</f>
        <v>0</v>
      </c>
      <c r="F212" s="59" t="b">
        <f>EXACT(B212,Hoja1!C221)</f>
        <v>0</v>
      </c>
      <c r="G212" s="59" t="b">
        <f>EXACT(C212,Hoja1!D221)</f>
        <v>0</v>
      </c>
    </row>
    <row r="213" spans="1:7" s="54" customFormat="1" ht="51" x14ac:dyDescent="0.25">
      <c r="A213" s="52">
        <v>73</v>
      </c>
      <c r="B213" s="53" t="s">
        <v>300</v>
      </c>
      <c r="C213" s="54">
        <v>73005.899999999994</v>
      </c>
      <c r="D213" s="59"/>
      <c r="E213" s="61">
        <f>COUNTIF(Hoja1!$C$11:$C$476,'Hoja3 (2)'!B213)</f>
        <v>0</v>
      </c>
      <c r="F213" s="59" t="b">
        <f>EXACT(B213,Hoja1!C222)</f>
        <v>0</v>
      </c>
      <c r="G213" s="59" t="b">
        <f>EXACT(C213,Hoja1!D222)</f>
        <v>0</v>
      </c>
    </row>
    <row r="214" spans="1:7" s="54" customFormat="1" ht="51" x14ac:dyDescent="0.25">
      <c r="A214" s="52">
        <v>74</v>
      </c>
      <c r="B214" s="53" t="s">
        <v>301</v>
      </c>
      <c r="C214" s="54">
        <v>19629.11</v>
      </c>
      <c r="D214" s="59"/>
      <c r="E214" s="61">
        <f>COUNTIF(Hoja1!$C$11:$C$476,'Hoja3 (2)'!B214)</f>
        <v>0</v>
      </c>
      <c r="F214" s="59" t="b">
        <f>EXACT(B214,Hoja1!C223)</f>
        <v>0</v>
      </c>
      <c r="G214" s="59" t="b">
        <f>EXACT(C214,Hoja1!D223)</f>
        <v>0</v>
      </c>
    </row>
    <row r="215" spans="1:7" s="54" customFormat="1" ht="51" x14ac:dyDescent="0.25">
      <c r="A215" s="52">
        <v>75</v>
      </c>
      <c r="B215" s="53" t="s">
        <v>302</v>
      </c>
      <c r="C215" s="54">
        <v>37621</v>
      </c>
      <c r="D215" s="59"/>
      <c r="E215" s="61">
        <f>COUNTIF(Hoja1!$C$11:$C$476,'Hoja3 (2)'!B215)</f>
        <v>0</v>
      </c>
      <c r="F215" s="59" t="b">
        <f>EXACT(B215,Hoja1!C224)</f>
        <v>0</v>
      </c>
      <c r="G215" s="59" t="b">
        <f>EXACT(C215,Hoja1!D224)</f>
        <v>0</v>
      </c>
    </row>
    <row r="216" spans="1:7" s="54" customFormat="1" ht="102" x14ac:dyDescent="0.25">
      <c r="A216" s="69">
        <v>76</v>
      </c>
      <c r="B216" s="70" t="s">
        <v>303</v>
      </c>
      <c r="C216" s="71">
        <v>4500000</v>
      </c>
      <c r="D216" s="59"/>
      <c r="E216" s="61">
        <v>1</v>
      </c>
      <c r="F216" s="59" t="b">
        <f>EXACT(B216,Hoja1!C225)</f>
        <v>0</v>
      </c>
      <c r="G216" s="59" t="b">
        <f>EXACT(C216,Hoja1!D225)</f>
        <v>0</v>
      </c>
    </row>
    <row r="217" spans="1:7" s="54" customFormat="1" ht="51" x14ac:dyDescent="0.25">
      <c r="A217" s="52">
        <v>77</v>
      </c>
      <c r="B217" s="53" t="s">
        <v>304</v>
      </c>
      <c r="C217" s="54">
        <v>531292.48</v>
      </c>
      <c r="D217" s="59"/>
      <c r="E217" s="61">
        <f>COUNTIF(Hoja1!$C$11:$C$476,'Hoja3 (2)'!B217)</f>
        <v>0</v>
      </c>
      <c r="F217" s="59" t="b">
        <f>EXACT(B217,Hoja1!C226)</f>
        <v>0</v>
      </c>
      <c r="G217" s="59" t="b">
        <f>EXACT(C217,Hoja1!D226)</f>
        <v>0</v>
      </c>
    </row>
    <row r="218" spans="1:7" s="54" customFormat="1" ht="51" x14ac:dyDescent="0.25">
      <c r="A218" s="52">
        <v>78</v>
      </c>
      <c r="B218" s="53" t="s">
        <v>305</v>
      </c>
      <c r="C218" s="54">
        <v>1012681.42</v>
      </c>
      <c r="D218" s="59"/>
      <c r="E218" s="61">
        <f>COUNTIF(Hoja1!$C$11:$C$476,'Hoja3 (2)'!B218)</f>
        <v>0</v>
      </c>
      <c r="F218" s="59" t="b">
        <f>EXACT(B218,Hoja1!C227)</f>
        <v>0</v>
      </c>
      <c r="G218" s="59" t="b">
        <f>EXACT(C218,Hoja1!D227)</f>
        <v>0</v>
      </c>
    </row>
    <row r="219" spans="1:7" s="54" customFormat="1" ht="51" x14ac:dyDescent="0.25">
      <c r="A219" s="52">
        <v>79</v>
      </c>
      <c r="B219" s="53" t="s">
        <v>306</v>
      </c>
      <c r="C219" s="54">
        <v>1707446.44</v>
      </c>
      <c r="D219" s="59"/>
      <c r="E219" s="61">
        <f>COUNTIF(Hoja1!$C$11:$C$476,'Hoja3 (2)'!B219)</f>
        <v>0</v>
      </c>
      <c r="F219" s="59" t="b">
        <f>EXACT(B219,Hoja1!C228)</f>
        <v>0</v>
      </c>
      <c r="G219" s="59" t="b">
        <f>EXACT(C219,Hoja1!D228)</f>
        <v>0</v>
      </c>
    </row>
    <row r="220" spans="1:7" s="54" customFormat="1" ht="51" x14ac:dyDescent="0.25">
      <c r="A220" s="52">
        <v>80</v>
      </c>
      <c r="B220" s="53" t="s">
        <v>307</v>
      </c>
      <c r="C220" s="54">
        <v>4628073.25</v>
      </c>
      <c r="D220" s="59"/>
      <c r="E220" s="61">
        <f>COUNTIF(Hoja1!$C$11:$C$476,'Hoja3 (2)'!B220)</f>
        <v>0</v>
      </c>
      <c r="F220" s="59" t="b">
        <f>EXACT(B220,Hoja1!C229)</f>
        <v>0</v>
      </c>
      <c r="G220" s="59" t="b">
        <f>EXACT(C220,Hoja1!D229)</f>
        <v>0</v>
      </c>
    </row>
    <row r="221" spans="1:7" s="54" customFormat="1" ht="51" x14ac:dyDescent="0.25">
      <c r="A221" s="52">
        <v>81</v>
      </c>
      <c r="B221" s="53" t="s">
        <v>308</v>
      </c>
      <c r="C221" s="54">
        <v>1360520.47</v>
      </c>
      <c r="D221" s="59"/>
      <c r="E221" s="61">
        <f>COUNTIF(Hoja1!$C$11:$C$476,'Hoja3 (2)'!B221)</f>
        <v>0</v>
      </c>
      <c r="F221" s="59" t="b">
        <f>EXACT(B221,Hoja1!C230)</f>
        <v>0</v>
      </c>
      <c r="G221" s="59" t="b">
        <f>EXACT(C221,Hoja1!D230)</f>
        <v>0</v>
      </c>
    </row>
    <row r="222" spans="1:7" s="54" customFormat="1" ht="25.5" x14ac:dyDescent="0.25">
      <c r="A222" s="72">
        <v>8</v>
      </c>
      <c r="B222" s="73" t="s">
        <v>198</v>
      </c>
      <c r="C222" s="74">
        <v>308508.29000000004</v>
      </c>
      <c r="D222" s="59"/>
      <c r="E222" s="61">
        <f>COUNTIF(Hoja1!$C$11:$C$476,'Hoja3 (2)'!B222)</f>
        <v>0</v>
      </c>
      <c r="F222" s="59" t="b">
        <f>EXACT(B222,Hoja1!C231)</f>
        <v>0</v>
      </c>
      <c r="G222" s="59" t="b">
        <f>EXACT(C222,Hoja1!D231)</f>
        <v>0</v>
      </c>
    </row>
    <row r="223" spans="1:7" s="54" customFormat="1" ht="25.5" x14ac:dyDescent="0.25">
      <c r="A223" s="52">
        <v>1</v>
      </c>
      <c r="B223" s="53" t="s">
        <v>199</v>
      </c>
      <c r="C223" s="54">
        <v>107112.30000000029</v>
      </c>
      <c r="D223" s="59"/>
      <c r="E223" s="61">
        <f>COUNTIF(Hoja1!$C$11:$C$476,'Hoja3 (2)'!B223)</f>
        <v>0</v>
      </c>
      <c r="F223" s="59" t="b">
        <f>EXACT(B223,Hoja1!C232)</f>
        <v>0</v>
      </c>
      <c r="G223" s="59" t="b">
        <f>EXACT(C223,Hoja1!D232)</f>
        <v>0</v>
      </c>
    </row>
    <row r="224" spans="1:7" s="54" customFormat="1" ht="38.25" x14ac:dyDescent="0.25">
      <c r="A224" s="52">
        <v>2</v>
      </c>
      <c r="B224" s="53" t="s">
        <v>200</v>
      </c>
      <c r="C224" s="54">
        <v>1000000</v>
      </c>
      <c r="D224" s="59"/>
      <c r="E224" s="61">
        <f>COUNTIF(Hoja1!$C$11:$C$476,'Hoja3 (2)'!B224)</f>
        <v>0</v>
      </c>
      <c r="F224" s="59" t="b">
        <f>EXACT(B224,Hoja1!C250)</f>
        <v>0</v>
      </c>
      <c r="G224" s="59" t="b">
        <f>EXACT(C224,Hoja1!D250)</f>
        <v>0</v>
      </c>
    </row>
    <row r="225" spans="1:7" s="54" customFormat="1" ht="38.25" x14ac:dyDescent="0.25">
      <c r="A225" s="52">
        <v>4</v>
      </c>
      <c r="B225" s="53" t="s">
        <v>201</v>
      </c>
      <c r="C225" s="54">
        <v>1025236.96</v>
      </c>
      <c r="D225" s="59"/>
      <c r="E225" s="61">
        <f>COUNTIF(Hoja1!$C$11:$C$476,'Hoja3 (2)'!B225)</f>
        <v>0</v>
      </c>
      <c r="F225" s="59" t="b">
        <f>EXACT(B225,Hoja1!C251)</f>
        <v>0</v>
      </c>
      <c r="G225" s="59" t="b">
        <f>EXACT(C225,Hoja1!D251)</f>
        <v>0</v>
      </c>
    </row>
    <row r="226" spans="1:7" s="54" customFormat="1" ht="38.25" x14ac:dyDescent="0.25">
      <c r="A226" s="52">
        <v>5</v>
      </c>
      <c r="B226" s="53" t="s">
        <v>202</v>
      </c>
      <c r="C226" s="54">
        <v>2000000</v>
      </c>
      <c r="D226" s="59"/>
      <c r="E226" s="61">
        <f>COUNTIF(Hoja1!$C$11:$C$476,'Hoja3 (2)'!B226)</f>
        <v>0</v>
      </c>
      <c r="F226" s="59" t="b">
        <f>EXACT(B226,Hoja1!C252)</f>
        <v>0</v>
      </c>
      <c r="G226" s="59" t="b">
        <f>EXACT(C226,Hoja1!D252)</f>
        <v>0</v>
      </c>
    </row>
    <row r="227" spans="1:7" s="54" customFormat="1" ht="51" x14ac:dyDescent="0.25">
      <c r="A227" s="52">
        <v>8</v>
      </c>
      <c r="B227" s="53" t="s">
        <v>203</v>
      </c>
      <c r="C227" s="54">
        <v>1000000</v>
      </c>
      <c r="D227" s="59"/>
      <c r="E227" s="61">
        <f>COUNTIF(Hoja1!$C$11:$C$476,'Hoja3 (2)'!B227)</f>
        <v>0</v>
      </c>
      <c r="F227" s="59" t="b">
        <f>EXACT(B227,Hoja1!C253)</f>
        <v>0</v>
      </c>
      <c r="G227" s="59" t="b">
        <f>EXACT(C227,Hoja1!D253)</f>
        <v>0</v>
      </c>
    </row>
    <row r="228" spans="1:7" s="54" customFormat="1" ht="38.25" x14ac:dyDescent="0.25">
      <c r="A228" s="52">
        <v>10</v>
      </c>
      <c r="B228" s="53" t="s">
        <v>204</v>
      </c>
      <c r="C228" s="54">
        <v>1500000</v>
      </c>
      <c r="D228" s="59"/>
      <c r="E228" s="61">
        <f>COUNTIF(Hoja1!$C$11:$C$476,'Hoja3 (2)'!B228)</f>
        <v>0</v>
      </c>
      <c r="F228" s="59" t="b">
        <f>EXACT(B228,Hoja1!C254)</f>
        <v>0</v>
      </c>
      <c r="G228" s="59" t="b">
        <f>EXACT(C228,Hoja1!D254)</f>
        <v>0</v>
      </c>
    </row>
    <row r="229" spans="1:7" s="54" customFormat="1" ht="38.25" x14ac:dyDescent="0.25">
      <c r="A229" s="52">
        <v>12</v>
      </c>
      <c r="B229" s="53" t="s">
        <v>205</v>
      </c>
      <c r="C229" s="54">
        <v>1971502.18</v>
      </c>
      <c r="D229" s="59"/>
      <c r="E229" s="61">
        <f>COUNTIF(Hoja1!$C$11:$C$476,'Hoja3 (2)'!B229)</f>
        <v>0</v>
      </c>
      <c r="F229" s="59" t="e">
        <f>EXACT(B229,Hoja1!#REF!)</f>
        <v>#REF!</v>
      </c>
      <c r="G229" s="59" t="e">
        <f>EXACT(C229,Hoja1!#REF!)</f>
        <v>#REF!</v>
      </c>
    </row>
    <row r="230" spans="1:7" s="54" customFormat="1" ht="38.25" x14ac:dyDescent="0.25">
      <c r="A230" s="69">
        <v>1</v>
      </c>
      <c r="B230" s="70" t="s">
        <v>206</v>
      </c>
      <c r="C230" s="71">
        <v>1896742.6999999997</v>
      </c>
      <c r="D230" s="59"/>
      <c r="E230" s="61">
        <f>COUNTIF(Hoja1!$C$11:$C$476,'Hoja3 (2)'!B230)</f>
        <v>0</v>
      </c>
      <c r="F230" s="59" t="e">
        <f>EXACT(B230,Hoja1!#REF!)</f>
        <v>#REF!</v>
      </c>
      <c r="G230" s="59" t="e">
        <f>EXACT(C230,Hoja1!#REF!)</f>
        <v>#REF!</v>
      </c>
    </row>
    <row r="231" spans="1:7" s="54" customFormat="1" ht="38.25" x14ac:dyDescent="0.25">
      <c r="A231" s="69">
        <v>2</v>
      </c>
      <c r="B231" s="70" t="s">
        <v>207</v>
      </c>
      <c r="C231" s="71">
        <v>1500000</v>
      </c>
      <c r="D231" s="59"/>
      <c r="E231" s="61">
        <f>COUNTIF(Hoja1!$C$11:$C$476,'Hoja3 (2)'!B231)</f>
        <v>0</v>
      </c>
      <c r="F231" s="59" t="e">
        <f>EXACT(B231,Hoja1!#REF!)</f>
        <v>#REF!</v>
      </c>
      <c r="G231" s="59" t="e">
        <f>EXACT(C231,Hoja1!#REF!)</f>
        <v>#REF!</v>
      </c>
    </row>
  </sheetData>
  <autoFilter ref="A5:N231" xr:uid="{00000000-0009-0000-0000-000003000000}">
    <filterColumn colId="5">
      <filters>
        <filter val="FALSO"/>
      </filters>
    </filterColumn>
  </autoFilter>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Hoja1</vt:lpstr>
      <vt:lpstr>Hoja3</vt:lpstr>
      <vt:lpstr>Hoja2</vt:lpstr>
      <vt:lpstr>Hoja3 (2)</vt:lpstr>
      <vt:lpstr>Hoja1!Área_de_impresión</vt:lpstr>
      <vt:lpstr>Hoja1!Títulos_a_imprimir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Tesoreria</dc:creator>
  <cp:lastModifiedBy>planeacion</cp:lastModifiedBy>
  <cp:lastPrinted>2026-01-06T22:48:23Z</cp:lastPrinted>
  <dcterms:created xsi:type="dcterms:W3CDTF">2022-04-08T17:51:08Z</dcterms:created>
  <dcterms:modified xsi:type="dcterms:W3CDTF">2026-01-26T16:43:27Z</dcterms:modified>
</cp:coreProperties>
</file>